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/Users/Christoph/Desktop/Schule auf Rädern/Konto/"/>
    </mc:Choice>
  </mc:AlternateContent>
  <xr:revisionPtr revIDLastSave="0" documentId="13_ncr:1_{9047B877-D110-594A-AE0E-098A26E4DF2B}" xr6:coauthVersionLast="47" xr6:coauthVersionMax="47" xr10:uidLastSave="{00000000-0000-0000-0000-000000000000}"/>
  <bookViews>
    <workbookView xWindow="1560" yWindow="1920" windowWidth="26200" windowHeight="15700" xr2:uid="{E60238E9-7F0E-0F41-9D1F-055041CB11BE}"/>
  </bookViews>
  <sheets>
    <sheet name="Übersicht" sheetId="6" r:id="rId1"/>
    <sheet name="Barabhebung" sheetId="14" r:id="rId2"/>
    <sheet name="Unterkunft" sheetId="16" r:id="rId3"/>
    <sheet name="Diverses" sheetId="15" r:id="rId4"/>
    <sheet name="SuS Beiträge" sheetId="1" r:id="rId5"/>
    <sheet name="Penja" sheetId="2" r:id="rId6"/>
    <sheet name="Waffelaktionen" sheetId="3" r:id="rId7"/>
    <sheet name="Sattelfest" sheetId="10" r:id="rId8"/>
    <sheet name="Spenden" sheetId="5" r:id="rId9"/>
    <sheet name="Paypal" sheetId="7" r:id="rId10"/>
    <sheet name="Auslagen" sheetId="9" r:id="rId11"/>
    <sheet name="Gastronomie" sheetId="11" r:id="rId12"/>
    <sheet name="Rückfahrt" sheetId="12" r:id="rId13"/>
    <sheet name="Ausrüstung" sheetId="13" r:id="rId14"/>
  </sheets>
  <definedNames>
    <definedName name="_xlnm._FilterDatabase" localSheetId="4" hidden="1">'SuS Beiträge'!$A$1:$G$1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I30" i="6"/>
  <c r="I24" i="6"/>
  <c r="G37" i="1" l="1"/>
  <c r="B14" i="16"/>
  <c r="E11" i="6" s="1"/>
  <c r="B10" i="15"/>
  <c r="E10" i="6" s="1"/>
  <c r="B35" i="14"/>
  <c r="E9" i="6" s="1"/>
  <c r="G40" i="1"/>
  <c r="G39" i="1"/>
  <c r="F40" i="1"/>
  <c r="F39" i="1"/>
  <c r="B6" i="13"/>
  <c r="E8" i="6" s="1"/>
  <c r="B25" i="3"/>
  <c r="B7" i="6" s="1"/>
  <c r="B18" i="12"/>
  <c r="E7" i="6" s="1"/>
  <c r="E6" i="6"/>
  <c r="B7" i="11"/>
  <c r="B9" i="10"/>
  <c r="B8" i="6" s="1"/>
  <c r="B21" i="9"/>
  <c r="E5" i="6" s="1"/>
  <c r="C14" i="7"/>
  <c r="B14" i="7"/>
  <c r="D14" i="7"/>
  <c r="B10" i="6" s="1"/>
  <c r="B6" i="6"/>
  <c r="B11" i="5"/>
  <c r="B9" i="6" s="1"/>
  <c r="B8" i="2"/>
  <c r="F37" i="1"/>
  <c r="I4" i="6" l="1"/>
  <c r="B16" i="7"/>
  <c r="F42" i="1"/>
  <c r="B5" i="6" s="1"/>
  <c r="E14" i="6"/>
  <c r="I1" i="6" s="1"/>
  <c r="B18" i="6"/>
  <c r="I6" i="6" l="1"/>
  <c r="I2" i="6"/>
  <c r="B14" i="6"/>
  <c r="B16" i="6" s="1"/>
  <c r="B20" i="6" s="1"/>
  <c r="I26" i="6" s="1"/>
  <c r="I7" i="6" l="1"/>
  <c r="I13" i="6"/>
  <c r="I11" i="6" l="1"/>
  <c r="I14" i="6" s="1"/>
  <c r="I8" i="6"/>
  <c r="I9" i="6" s="1"/>
  <c r="I16" i="6" l="1"/>
  <c r="J16" i="6" s="1"/>
  <c r="I19" i="6" s="1"/>
  <c r="I15" i="6"/>
  <c r="J15" i="6"/>
  <c r="I18" i="6" s="1"/>
</calcChain>
</file>

<file path=xl/sharedStrings.xml><?xml version="1.0" encoding="utf-8"?>
<sst xmlns="http://schemas.openxmlformats.org/spreadsheetml/2006/main" count="472" uniqueCount="257">
  <si>
    <t>Rohland </t>
  </si>
  <si>
    <t>Lazarenko </t>
  </si>
  <si>
    <t>von Borzykowski</t>
  </si>
  <si>
    <t>Busse</t>
  </si>
  <si>
    <t>Vonnahme</t>
  </si>
  <si>
    <t>Römhild</t>
  </si>
  <si>
    <t>Rees</t>
  </si>
  <si>
    <t>Mentus</t>
  </si>
  <si>
    <t>Ibers</t>
  </si>
  <si>
    <t>Springer </t>
  </si>
  <si>
    <t>Dovatov</t>
  </si>
  <si>
    <t>Nickel </t>
  </si>
  <si>
    <t>Bisping</t>
  </si>
  <si>
    <t>Klaiber</t>
  </si>
  <si>
    <t>Wehle </t>
  </si>
  <si>
    <t>Wiegard</t>
  </si>
  <si>
    <t>Heilmann</t>
  </si>
  <si>
    <t>Janitz</t>
  </si>
  <si>
    <t>Schlüter</t>
  </si>
  <si>
    <t>Ettingshausen</t>
  </si>
  <si>
    <t>Schütte</t>
  </si>
  <si>
    <t>Leifels</t>
  </si>
  <si>
    <t>Erhard</t>
  </si>
  <si>
    <t>Stolz</t>
  </si>
  <si>
    <t>Heinzen</t>
  </si>
  <si>
    <t>Sebastian</t>
  </si>
  <si>
    <t>Tirloi</t>
  </si>
  <si>
    <t>Göke</t>
  </si>
  <si>
    <t>Michels</t>
  </si>
  <si>
    <t>Plattmann</t>
  </si>
  <si>
    <t>Meyerhans-Gülle</t>
  </si>
  <si>
    <t>Benkert</t>
  </si>
  <si>
    <t>R10b</t>
  </si>
  <si>
    <t>R10a</t>
  </si>
  <si>
    <t>Vorname</t>
  </si>
  <si>
    <t>Name</t>
  </si>
  <si>
    <t>Klasse</t>
  </si>
  <si>
    <t>Odile</t>
  </si>
  <si>
    <t>Alya</t>
  </si>
  <si>
    <t>Lilly</t>
  </si>
  <si>
    <t>Alani</t>
  </si>
  <si>
    <t>Linea</t>
  </si>
  <si>
    <t>Clara</t>
  </si>
  <si>
    <t>Nele</t>
  </si>
  <si>
    <t>Milena</t>
  </si>
  <si>
    <t>Leander</t>
  </si>
  <si>
    <t>Johann</t>
  </si>
  <si>
    <t>Alexander</t>
  </si>
  <si>
    <t>Till</t>
  </si>
  <si>
    <t>Felix</t>
  </si>
  <si>
    <t>Levin</t>
  </si>
  <si>
    <t>Enya</t>
  </si>
  <si>
    <t>Sarah</t>
  </si>
  <si>
    <t>Tim</t>
  </si>
  <si>
    <t>Laura</t>
  </si>
  <si>
    <t>Benedikt</t>
  </si>
  <si>
    <t>Emil</t>
  </si>
  <si>
    <t>Ida</t>
  </si>
  <si>
    <t>Julian</t>
  </si>
  <si>
    <t xml:space="preserve">Julian </t>
  </si>
  <si>
    <t>Juliane</t>
  </si>
  <si>
    <t xml:space="preserve">Kieran </t>
  </si>
  <si>
    <t>Leandra</t>
  </si>
  <si>
    <t>Lia</t>
  </si>
  <si>
    <t>Simon</t>
  </si>
  <si>
    <t>Tilda</t>
  </si>
  <si>
    <t>Yasien</t>
  </si>
  <si>
    <t>1. Rate</t>
  </si>
  <si>
    <t>2.Rate</t>
  </si>
  <si>
    <t>Bemerkung</t>
  </si>
  <si>
    <t>Summe</t>
  </si>
  <si>
    <t>fehlende Zahlungen</t>
  </si>
  <si>
    <t>Eingänge</t>
  </si>
  <si>
    <t>Datum</t>
  </si>
  <si>
    <t>Betrag</t>
  </si>
  <si>
    <t>Emfänger</t>
  </si>
  <si>
    <t>Sender</t>
  </si>
  <si>
    <t>J.W.S. Moes</t>
  </si>
  <si>
    <t>Kostenausgleich Penja 2025 1. Teil</t>
  </si>
  <si>
    <t>Alexandra von Borzykowski</t>
  </si>
  <si>
    <t>Penja Catering</t>
  </si>
  <si>
    <t>Kostenausgleich Penja 2. Teil</t>
  </si>
  <si>
    <t>Penja Catering retour</t>
  </si>
  <si>
    <t>Sandra Stolz</t>
  </si>
  <si>
    <t>Einnahmen Waffelverkauf SaR (Elternsprechtag)</t>
  </si>
  <si>
    <t>Sabine Weiss</t>
  </si>
  <si>
    <t>Spende für das Projekt Schule auf Rädern</t>
  </si>
  <si>
    <t>Bereich</t>
  </si>
  <si>
    <t>Saldo</t>
  </si>
  <si>
    <t>SuS Beiträge</t>
  </si>
  <si>
    <t>Penja</t>
  </si>
  <si>
    <t>Waffelaktionen</t>
  </si>
  <si>
    <t>Spenden</t>
  </si>
  <si>
    <t>Maria Romhild</t>
  </si>
  <si>
    <t>Einnahmen Waffelverkauf Schule (Nacht der Kunst?)</t>
  </si>
  <si>
    <t>Julian Maier-Janitz</t>
  </si>
  <si>
    <t>Waffelverkauf Salzkotten/Rewe</t>
  </si>
  <si>
    <t>Waffelverkauf Schule/07.04.25</t>
  </si>
  <si>
    <t>Snackverkauf Projektwoche Schule</t>
  </si>
  <si>
    <t>Waffelverkauf für SaR - Sälzerfest</t>
  </si>
  <si>
    <t>Einnahmen Waffelverkauf 25.04. Combi Niederntudorf</t>
  </si>
  <si>
    <t>Waffelverkauf für SaR, Heder Center SK, 26.04.25</t>
  </si>
  <si>
    <t>Abbuchung Paypal Konto</t>
  </si>
  <si>
    <t>Testspende (Christoph)</t>
  </si>
  <si>
    <t>Testspende (Maria)</t>
  </si>
  <si>
    <t>Torsten Potthoff</t>
  </si>
  <si>
    <t>Einnahmen Waffelverkauf 10.5. (Monatsfeier)</t>
  </si>
  <si>
    <t>Ein</t>
  </si>
  <si>
    <t>Aus</t>
  </si>
  <si>
    <t>Umbuchung</t>
  </si>
  <si>
    <t>Paypal Saldo</t>
  </si>
  <si>
    <t>von Paypal</t>
  </si>
  <si>
    <t>Waffelverkauf 18.5. Schloß Neuhaus+ NM (- Auslagen)</t>
  </si>
  <si>
    <t>Verkauf Waldlauf 25.5.</t>
  </si>
  <si>
    <t>Christoph Koppe</t>
  </si>
  <si>
    <t>Verkauf Waldlauf 25.05.</t>
  </si>
  <si>
    <t>Waffelverkauf Outdoorladen 24.05.</t>
  </si>
  <si>
    <t>Anna Sudendey</t>
  </si>
  <si>
    <t>SaR - Erstattung Erste Hilfe und Rettungsschwimmer</t>
  </si>
  <si>
    <t>Mail</t>
  </si>
  <si>
    <t>rbusse@gmx.net</t>
  </si>
  <si>
    <t>dovatovalex@web.de</t>
  </si>
  <si>
    <t>amlazarenko2001@gmail.com</t>
  </si>
  <si>
    <t>rainer_erhardt@freenet.de</t>
  </si>
  <si>
    <t>claudia.goeke@landhaus-goeke.de</t>
  </si>
  <si>
    <t>katharina-nickel@gmx.net</t>
  </si>
  <si>
    <t>Einnahmen</t>
  </si>
  <si>
    <t>Ausgaben</t>
  </si>
  <si>
    <t>Sattelfest</t>
  </si>
  <si>
    <t>Eiscafe Mulino</t>
  </si>
  <si>
    <t>Eiscafe Mulino, Übungsfahrt</t>
  </si>
  <si>
    <t>Gastronomie</t>
  </si>
  <si>
    <t>Rückfahrt</t>
  </si>
  <si>
    <t>Thomas Rump</t>
  </si>
  <si>
    <t xml:space="preserve">SaR , Rückfahrt, Flix, 1. Teil </t>
  </si>
  <si>
    <t xml:space="preserve">SaR , Rückfahrt, Flix, 2. Teil </t>
  </si>
  <si>
    <t>2. Waffelverkauf Outdoorladen</t>
  </si>
  <si>
    <t>Sattelfest Einnahmen</t>
  </si>
  <si>
    <t>Münzen</t>
  </si>
  <si>
    <t>Einzahlautomat VB</t>
  </si>
  <si>
    <t>Münzeinzahlung VB</t>
  </si>
  <si>
    <t>Mario Krapf-Springer</t>
  </si>
  <si>
    <t>Sattelfest, Auslagen</t>
  </si>
  <si>
    <t>Waffelverkauf EDEKA Borchen, 21.06.2025</t>
  </si>
  <si>
    <t>Waffelverkauf, Wechselgeld und Auslagen</t>
  </si>
  <si>
    <t>Sattelfest, Resteverkauf Eis</t>
  </si>
  <si>
    <t>Kontostand</t>
  </si>
  <si>
    <t>Zwischensumme</t>
  </si>
  <si>
    <t>Johann Springer</t>
  </si>
  <si>
    <t>SaR, Überschuss aus Sattelfest Gala</t>
  </si>
  <si>
    <t>überwiesen von Schule</t>
  </si>
  <si>
    <t>Waffelverkauf Südring</t>
  </si>
  <si>
    <t>Outdoorladen</t>
  </si>
  <si>
    <t>Ausrüstung</t>
  </si>
  <si>
    <t xml:space="preserve">Christoph Koppe </t>
  </si>
  <si>
    <t>Spende Frau Engelborste</t>
  </si>
  <si>
    <t>Sar - Getränke und Snackverkauf Kolumbianischer Abend</t>
  </si>
  <si>
    <t>SaR - Waffelverkauf Combi Borchen</t>
  </si>
  <si>
    <t>Meike und Jörn Strathoff</t>
  </si>
  <si>
    <t>Schule auf Rädern Spende</t>
  </si>
  <si>
    <t>Rudolf Steiner Schule</t>
  </si>
  <si>
    <t>Spenden - Schule auf Rädern</t>
  </si>
  <si>
    <t>Rüdiger Ibers</t>
  </si>
  <si>
    <t>Waffelverkauf 22.08. Streckenfest Deutschlandtour</t>
  </si>
  <si>
    <t>Solaiman</t>
  </si>
  <si>
    <t>Barabhebung</t>
  </si>
  <si>
    <t>Diverses</t>
  </si>
  <si>
    <t>Versicherung</t>
  </si>
  <si>
    <t>Union Reiseversicherung AG</t>
  </si>
  <si>
    <t>Bernd</t>
  </si>
  <si>
    <t>Soest</t>
  </si>
  <si>
    <t>Daoud</t>
  </si>
  <si>
    <t>Leverkusen</t>
  </si>
  <si>
    <t>Albrecht Römhild</t>
  </si>
  <si>
    <t>Rückerstattung französischsprachiger SaR Flyer</t>
  </si>
  <si>
    <t>Honig für SaR Gastgeschenke</t>
  </si>
  <si>
    <t>Bingen</t>
  </si>
  <si>
    <t>Worms</t>
  </si>
  <si>
    <t>tina.leifels@gmail.com</t>
  </si>
  <si>
    <t>jmentus@gmail.com</t>
  </si>
  <si>
    <t>Breisach</t>
  </si>
  <si>
    <t>Unterkunft</t>
  </si>
  <si>
    <t>OnlyCamp</t>
  </si>
  <si>
    <t>Isle sur le Doubs</t>
  </si>
  <si>
    <t>Auslagen</t>
  </si>
  <si>
    <t>Andreas Michels</t>
  </si>
  <si>
    <t>Baume les Dames</t>
  </si>
  <si>
    <t>Saint Marcel</t>
  </si>
  <si>
    <t>Dole</t>
  </si>
  <si>
    <t>Base de Loisirs</t>
  </si>
  <si>
    <t>Neuville</t>
  </si>
  <si>
    <t>Camoing  Barolles / Saint-Genis-L</t>
  </si>
  <si>
    <t>Auslagen SaR</t>
  </si>
  <si>
    <t>SaR Auslagen</t>
  </si>
  <si>
    <t>Pont Saint ES</t>
  </si>
  <si>
    <t>Ispi Camp</t>
  </si>
  <si>
    <t>Camp Bagatelle</t>
  </si>
  <si>
    <t>Pont St Espri</t>
  </si>
  <si>
    <t>STP Camping Brise, Saintes Marie</t>
  </si>
  <si>
    <t>Obsthof</t>
  </si>
  <si>
    <t>Gastgeschenke</t>
  </si>
  <si>
    <t>Staint Marie</t>
  </si>
  <si>
    <t>Lyon</t>
  </si>
  <si>
    <t>Nimes</t>
  </si>
  <si>
    <t>Verwendungzweck</t>
  </si>
  <si>
    <t>SNCF</t>
  </si>
  <si>
    <t>Arles</t>
  </si>
  <si>
    <t>Tango</t>
  </si>
  <si>
    <t>Transdev</t>
  </si>
  <si>
    <t>Bonn</t>
  </si>
  <si>
    <t>Teamer Aufwandsausgleich</t>
  </si>
  <si>
    <t>Amelie Klotzsche</t>
  </si>
  <si>
    <t>Erik Vonnahme</t>
  </si>
  <si>
    <t>Maut Begleitfahrzeug</t>
  </si>
  <si>
    <t>GoFundMe</t>
  </si>
  <si>
    <t>1. Hilfe Sets</t>
  </si>
  <si>
    <t>Simon Plattmann</t>
  </si>
  <si>
    <t>Übernachtung B&amp;B Rust-Ettenheim</t>
  </si>
  <si>
    <t>SAR Auslagen Simon P., Volleyball</t>
  </si>
  <si>
    <t>SAR Auslagen</t>
  </si>
  <si>
    <t>SAR Fahrtkosten</t>
  </si>
  <si>
    <t>Restbetrag Flixbus</t>
  </si>
  <si>
    <t>SAR Handkasse Restbestand</t>
  </si>
  <si>
    <t>Umweltplakette Frankreich</t>
  </si>
  <si>
    <t>Christian Brottka</t>
  </si>
  <si>
    <t>SAR Essensgutscheine</t>
  </si>
  <si>
    <t>Sarah Backhaus</t>
  </si>
  <si>
    <t>Maria Röhmhild</t>
  </si>
  <si>
    <t>Fotobuch Rabatte</t>
  </si>
  <si>
    <t>Fotobuch Rabat</t>
  </si>
  <si>
    <t>Abbuchung Paypal Konto, Spenden</t>
  </si>
  <si>
    <t>Abbuchung Paypal Konto, Fotobuch Rabatt Bernd</t>
  </si>
  <si>
    <t>Fotobuch Rabatt Bernd</t>
  </si>
  <si>
    <t>Einnahmen ohne SuS Beiträge</t>
  </si>
  <si>
    <t>Förderüberschuss (von 2*1000)</t>
  </si>
  <si>
    <t>Überschuss SuS Beiträge</t>
  </si>
  <si>
    <t>Überschuss SuS Beiträge (abz. Förderüberschuss)</t>
  </si>
  <si>
    <t>Erstattungsfaktor Abbrecher</t>
  </si>
  <si>
    <t>Pro Vollzahler</t>
  </si>
  <si>
    <t>Anteil Vollzahler (29)</t>
  </si>
  <si>
    <t>Anteil Abbrecher (2)</t>
  </si>
  <si>
    <t>Pro Abbrecher</t>
  </si>
  <si>
    <t>Pro Vollzahler (gerundet)</t>
  </si>
  <si>
    <t>Pro Abbrecher (gerundet)</t>
  </si>
  <si>
    <t>Rückzahlung insgesamt</t>
  </si>
  <si>
    <t xml:space="preserve">verbleiben auf Konto </t>
  </si>
  <si>
    <t>Kosten für Abbrecher (nach erster Hälfte)</t>
  </si>
  <si>
    <t>gewichtet</t>
  </si>
  <si>
    <t>Vollzahler</t>
  </si>
  <si>
    <t>Abbrecher</t>
  </si>
  <si>
    <t>Vorschlag: Spende Martinsmarkt</t>
  </si>
  <si>
    <t>Anteil  laufende Kosten (Barabhebung + Unterkunft)</t>
  </si>
  <si>
    <t>pro SuS (alle, 33)</t>
  </si>
  <si>
    <t>Förderverein</t>
  </si>
  <si>
    <t>Spenden - Schule auf Rädern - Korrektur</t>
  </si>
  <si>
    <t>Zur Information: tatsächl. Konten (Anzahlung (700) - Rückzahlung)</t>
  </si>
  <si>
    <t>Ausgaben - Einnahmen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</si>
</sst>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4" fontId="1" fillId="0" borderId="0" xfId="0" applyNumberFormat="1" applyFont="1"/>
    <xf numFmtId="14" fontId="0" fillId="0" borderId="0" xfId="0" applyNumberFormat="1"/>
    <xf numFmtId="49" fontId="1" fillId="0" borderId="0" xfId="0" applyNumberFormat="1" applyFont="1"/>
    <xf numFmtId="49" fontId="2" fillId="0" borderId="0" xfId="1" applyNumberFormat="1"/>
    <xf numFmtId="49" fontId="0" fillId="0" borderId="0" xfId="0" applyNumberFormat="1"/>
    <xf numFmtId="49" fontId="2" fillId="0" borderId="0" xfId="1" applyNumberFormat="1" applyAlignment="1">
      <alignment horizontal="left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3" fillId="0" borderId="0" xfId="0" applyNumberFormat="1" applyFont="1"/>
    <xf numFmtId="10" fontId="3" fillId="0" borderId="0" xfId="0" applyNumberFormat="1" applyFont="1"/>
    <xf numFmtId="10" fontId="3" fillId="0" borderId="0" xfId="2" applyNumberFormat="1" applyFont="1"/>
    <xf numFmtId="0" fontId="3" fillId="0" borderId="0" xfId="0" applyFont="1" applyAlignment="1">
      <alignment horizontal="right"/>
    </xf>
  </cellXfs>
  <cellStyles count="3">
    <cellStyle name="Link" xfId="1" builtinId="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mentus@gmail.com" TargetMode="External"/><Relationship Id="rId3" Type="http://schemas.openxmlformats.org/officeDocument/2006/relationships/hyperlink" Target="mailto:amlazarenko2001@gmail.com" TargetMode="External"/><Relationship Id="rId7" Type="http://schemas.openxmlformats.org/officeDocument/2006/relationships/hyperlink" Target="mailto:tina.leifels@gmail.com" TargetMode="External"/><Relationship Id="rId2" Type="http://schemas.openxmlformats.org/officeDocument/2006/relationships/hyperlink" Target="mailto:dovatovalex@web.de" TargetMode="External"/><Relationship Id="rId1" Type="http://schemas.openxmlformats.org/officeDocument/2006/relationships/hyperlink" Target="mailto:rbusse@gmx.net" TargetMode="External"/><Relationship Id="rId6" Type="http://schemas.openxmlformats.org/officeDocument/2006/relationships/hyperlink" Target="mailto:katharina-nickel@gmx.net" TargetMode="External"/><Relationship Id="rId5" Type="http://schemas.openxmlformats.org/officeDocument/2006/relationships/hyperlink" Target="mailto:claudia.goeke@landhaus-goeke.de" TargetMode="External"/><Relationship Id="rId4" Type="http://schemas.openxmlformats.org/officeDocument/2006/relationships/hyperlink" Target="mailto:rainer_erhardt@freenet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49EE-812D-324A-9AEB-4C5C46390AAB}">
  <sheetPr codeName="Tabelle1"/>
  <dimension ref="A1:K31"/>
  <sheetViews>
    <sheetView tabSelected="1" zoomScaleNormal="100" workbookViewId="0">
      <selection activeCell="G6" sqref="G6"/>
    </sheetView>
  </sheetViews>
  <sheetFormatPr baseColWidth="10" defaultRowHeight="16" x14ac:dyDescent="0.2"/>
  <cols>
    <col min="1" max="1" width="17.6640625" customWidth="1"/>
    <col min="2" max="2" width="10.83203125" style="3"/>
    <col min="4" max="4" width="14.83203125" customWidth="1"/>
    <col min="5" max="5" width="10.83203125" style="3"/>
    <col min="8" max="8" width="54" style="10" customWidth="1"/>
    <col min="9" max="11" width="10.83203125" style="10"/>
  </cols>
  <sheetData>
    <row r="1" spans="1:11" s="1" customFormat="1" x14ac:dyDescent="0.2">
      <c r="A1" s="1" t="s">
        <v>87</v>
      </c>
      <c r="B1" s="2" t="s">
        <v>88</v>
      </c>
      <c r="D1" s="1" t="s">
        <v>87</v>
      </c>
      <c r="E1" s="2" t="s">
        <v>88</v>
      </c>
      <c r="H1" s="1" t="s">
        <v>127</v>
      </c>
      <c r="I1" s="2">
        <f>E14</f>
        <v>28697.16</v>
      </c>
      <c r="J1" s="10"/>
      <c r="K1" s="10"/>
    </row>
    <row r="2" spans="1:11" s="1" customFormat="1" x14ac:dyDescent="0.2">
      <c r="B2" s="2"/>
      <c r="E2" s="2"/>
      <c r="H2" s="10" t="s">
        <v>251</v>
      </c>
      <c r="I2" s="15">
        <f>(E9+E11)/E14</f>
        <v>0.7127262767465492</v>
      </c>
      <c r="J2" s="10"/>
      <c r="K2" s="10"/>
    </row>
    <row r="3" spans="1:11" s="1" customFormat="1" x14ac:dyDescent="0.2">
      <c r="A3" s="1" t="s">
        <v>126</v>
      </c>
      <c r="B3" s="2"/>
      <c r="D3" s="1" t="s">
        <v>127</v>
      </c>
      <c r="E3" s="2"/>
      <c r="H3" s="10"/>
      <c r="I3" s="14"/>
      <c r="J3" s="10"/>
      <c r="K3" s="10"/>
    </row>
    <row r="4" spans="1:11" s="1" customFormat="1" x14ac:dyDescent="0.2">
      <c r="B4" s="2"/>
      <c r="E4" s="2"/>
      <c r="H4" s="1" t="s">
        <v>233</v>
      </c>
      <c r="I4" s="2">
        <f>SUM(B6:B10)</f>
        <v>13829.3</v>
      </c>
      <c r="J4" s="10"/>
      <c r="K4" s="10"/>
    </row>
    <row r="5" spans="1:11" x14ac:dyDescent="0.2">
      <c r="A5" t="s">
        <v>89</v>
      </c>
      <c r="B5" s="3">
        <f>'SuS Beiträge'!F42</f>
        <v>23700</v>
      </c>
      <c r="D5" s="10" t="s">
        <v>184</v>
      </c>
      <c r="E5" s="3">
        <f>Auslagen!B21</f>
        <v>3831.2200000000003</v>
      </c>
      <c r="I5" s="14"/>
    </row>
    <row r="6" spans="1:11" x14ac:dyDescent="0.2">
      <c r="A6" t="s">
        <v>90</v>
      </c>
      <c r="B6" s="3">
        <f>Penja!B8</f>
        <v>1000</v>
      </c>
      <c r="D6" s="10" t="s">
        <v>131</v>
      </c>
      <c r="E6" s="3">
        <f>Gastronomie!B7</f>
        <v>65.7</v>
      </c>
      <c r="G6" s="1"/>
      <c r="H6" s="1" t="s">
        <v>256</v>
      </c>
      <c r="I6" s="2">
        <f>I1-I4</f>
        <v>14867.86</v>
      </c>
    </row>
    <row r="7" spans="1:11" x14ac:dyDescent="0.2">
      <c r="A7" t="s">
        <v>91</v>
      </c>
      <c r="B7" s="3">
        <f>Waffelaktionen!B25</f>
        <v>5219.7399999999989</v>
      </c>
      <c r="D7" s="10" t="s">
        <v>132</v>
      </c>
      <c r="E7" s="3">
        <f>Rückfahrt!B18</f>
        <v>2783.1900000000005</v>
      </c>
      <c r="H7" s="10" t="s">
        <v>252</v>
      </c>
      <c r="I7" s="14">
        <f>I6/33</f>
        <v>450.54121212121214</v>
      </c>
    </row>
    <row r="8" spans="1:11" x14ac:dyDescent="0.2">
      <c r="A8" t="s">
        <v>128</v>
      </c>
      <c r="B8" s="3">
        <f>Sattelfest!B9</f>
        <v>2872.4</v>
      </c>
      <c r="D8" s="10" t="s">
        <v>153</v>
      </c>
      <c r="E8" s="3">
        <f>Ausrüstung!B6</f>
        <v>392.3</v>
      </c>
      <c r="H8" s="10" t="s">
        <v>246</v>
      </c>
      <c r="I8" s="14">
        <f>I7-(I7*(I2*0.5))</f>
        <v>289.98493180319775</v>
      </c>
    </row>
    <row r="9" spans="1:11" x14ac:dyDescent="0.2">
      <c r="A9" t="s">
        <v>92</v>
      </c>
      <c r="B9" s="3">
        <f>Spenden!B11</f>
        <v>4707.16</v>
      </c>
      <c r="D9" s="10" t="s">
        <v>165</v>
      </c>
      <c r="E9" s="3">
        <f>Barabhebung!B35</f>
        <v>15753.45</v>
      </c>
      <c r="H9" s="10" t="s">
        <v>237</v>
      </c>
      <c r="I9" s="16">
        <f>I8/I7</f>
        <v>0.6436368616267254</v>
      </c>
    </row>
    <row r="10" spans="1:11" x14ac:dyDescent="0.2">
      <c r="A10" t="s">
        <v>111</v>
      </c>
      <c r="B10" s="3">
        <f>-Paypal!D14</f>
        <v>30</v>
      </c>
      <c r="D10" s="10" t="s">
        <v>166</v>
      </c>
      <c r="E10" s="3">
        <f>Diverses!B10</f>
        <v>1171.53</v>
      </c>
      <c r="I10" s="14"/>
    </row>
    <row r="11" spans="1:11" x14ac:dyDescent="0.2">
      <c r="D11" s="10" t="s">
        <v>181</v>
      </c>
      <c r="E11" s="3">
        <f>Unterkunft!B14</f>
        <v>4699.7700000000004</v>
      </c>
      <c r="H11" s="10" t="s">
        <v>234</v>
      </c>
      <c r="I11" s="14">
        <f>2*(1000-I7)</f>
        <v>1098.9175757575758</v>
      </c>
    </row>
    <row r="12" spans="1:11" x14ac:dyDescent="0.2">
      <c r="D12" s="10"/>
      <c r="I12" s="14"/>
    </row>
    <row r="13" spans="1:11" x14ac:dyDescent="0.2">
      <c r="D13" s="10"/>
      <c r="H13" s="10" t="s">
        <v>235</v>
      </c>
      <c r="I13" s="14">
        <f>B5-I6</f>
        <v>8832.14</v>
      </c>
    </row>
    <row r="14" spans="1:11" s="1" customFormat="1" x14ac:dyDescent="0.2">
      <c r="A14" s="1" t="s">
        <v>147</v>
      </c>
      <c r="B14" s="2">
        <f>SUM(B5:B13)</f>
        <v>37529.300000000003</v>
      </c>
      <c r="D14" s="10"/>
      <c r="E14" s="2">
        <f>SUM(E5:E13)</f>
        <v>28697.16</v>
      </c>
      <c r="H14" s="10" t="s">
        <v>236</v>
      </c>
      <c r="I14" s="14">
        <f>I13-I11</f>
        <v>7733.2224242424236</v>
      </c>
      <c r="J14" s="17" t="s">
        <v>247</v>
      </c>
      <c r="K14" s="14"/>
    </row>
    <row r="15" spans="1:11" x14ac:dyDescent="0.2">
      <c r="D15" s="10"/>
      <c r="H15" s="10" t="s">
        <v>239</v>
      </c>
      <c r="I15" s="14">
        <f>I14/31*29</f>
        <v>7234.3048484848478</v>
      </c>
      <c r="J15" s="14">
        <f>I14-J16</f>
        <v>6913.1831058138278</v>
      </c>
      <c r="K15" s="14"/>
    </row>
    <row r="16" spans="1:11" s="1" customFormat="1" x14ac:dyDescent="0.2">
      <c r="A16" s="1" t="s">
        <v>70</v>
      </c>
      <c r="B16" s="2">
        <f>B14-E14</f>
        <v>8832.1400000000031</v>
      </c>
      <c r="D16" s="10"/>
      <c r="E16" s="2"/>
      <c r="H16" s="10" t="s">
        <v>240</v>
      </c>
      <c r="I16" s="14">
        <f>I14/31*2</f>
        <v>498.91757575757572</v>
      </c>
      <c r="J16" s="14">
        <f>I16+I16*I9</f>
        <v>820.03931842859583</v>
      </c>
      <c r="K16" s="10"/>
    </row>
    <row r="17" spans="1:9" x14ac:dyDescent="0.2">
      <c r="D17" s="10"/>
    </row>
    <row r="18" spans="1:9" x14ac:dyDescent="0.2">
      <c r="A18" s="1" t="s">
        <v>110</v>
      </c>
      <c r="B18" s="3">
        <f>Paypal!B16</f>
        <v>0</v>
      </c>
      <c r="D18" s="10"/>
      <c r="H18" s="1" t="s">
        <v>238</v>
      </c>
      <c r="I18" s="2">
        <f>J15/29</f>
        <v>238.38562433840787</v>
      </c>
    </row>
    <row r="19" spans="1:9" x14ac:dyDescent="0.2">
      <c r="D19" s="10"/>
      <c r="H19" s="1" t="s">
        <v>241</v>
      </c>
      <c r="I19" s="2">
        <f>J16/2</f>
        <v>410.01965921429792</v>
      </c>
    </row>
    <row r="20" spans="1:9" x14ac:dyDescent="0.2">
      <c r="A20" s="1" t="s">
        <v>146</v>
      </c>
      <c r="B20" s="2">
        <f>B16+B18</f>
        <v>8832.1400000000031</v>
      </c>
      <c r="D20" s="10"/>
      <c r="I20" s="14"/>
    </row>
    <row r="21" spans="1:9" x14ac:dyDescent="0.2">
      <c r="D21" s="10"/>
      <c r="H21" s="1" t="s">
        <v>242</v>
      </c>
      <c r="I21" s="2">
        <v>235</v>
      </c>
    </row>
    <row r="22" spans="1:9" x14ac:dyDescent="0.2">
      <c r="D22" s="10"/>
      <c r="H22" s="1" t="s">
        <v>243</v>
      </c>
      <c r="I22" s="2">
        <v>410</v>
      </c>
    </row>
    <row r="23" spans="1:9" x14ac:dyDescent="0.2">
      <c r="D23" s="10"/>
      <c r="I23" s="14"/>
    </row>
    <row r="24" spans="1:9" x14ac:dyDescent="0.2">
      <c r="D24" s="10"/>
      <c r="H24" s="10" t="s">
        <v>244</v>
      </c>
      <c r="I24" s="14">
        <f>I21*29+I22*2</f>
        <v>7635</v>
      </c>
    </row>
    <row r="25" spans="1:9" x14ac:dyDescent="0.2">
      <c r="D25" s="10"/>
      <c r="I25" s="14"/>
    </row>
    <row r="26" spans="1:9" x14ac:dyDescent="0.2">
      <c r="D26" s="10"/>
      <c r="H26" s="1" t="s">
        <v>245</v>
      </c>
      <c r="I26" s="2">
        <f>B20-I24</f>
        <v>1197.1400000000031</v>
      </c>
    </row>
    <row r="27" spans="1:9" x14ac:dyDescent="0.2">
      <c r="D27" s="10"/>
      <c r="H27" s="10" t="s">
        <v>250</v>
      </c>
      <c r="I27" s="1"/>
    </row>
    <row r="28" spans="1:9" x14ac:dyDescent="0.2">
      <c r="D28" s="10"/>
    </row>
    <row r="29" spans="1:9" x14ac:dyDescent="0.2">
      <c r="D29" s="10"/>
      <c r="H29" s="10" t="s">
        <v>255</v>
      </c>
    </row>
    <row r="30" spans="1:9" x14ac:dyDescent="0.2">
      <c r="D30" s="10"/>
      <c r="H30" s="10" t="s">
        <v>248</v>
      </c>
      <c r="I30" s="14">
        <f>700-I21</f>
        <v>465</v>
      </c>
    </row>
    <row r="31" spans="1:9" x14ac:dyDescent="0.2">
      <c r="D31" s="10"/>
      <c r="H31" s="10" t="s">
        <v>249</v>
      </c>
      <c r="I31" s="14">
        <f>700-I22</f>
        <v>290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64DC-7D09-AD4E-913E-F925F56CE22D}">
  <sheetPr codeName="Tabelle7"/>
  <dimension ref="A1:G16"/>
  <sheetViews>
    <sheetView zoomScaleNormal="100" workbookViewId="0">
      <selection activeCell="G13" sqref="G13"/>
    </sheetView>
  </sheetViews>
  <sheetFormatPr baseColWidth="10" defaultRowHeight="16" x14ac:dyDescent="0.2"/>
  <cols>
    <col min="1" max="1" width="10.83203125" style="5"/>
    <col min="2" max="4" width="10.83203125" style="3"/>
    <col min="5" max="5" width="24.5" customWidth="1"/>
    <col min="6" max="6" width="24.33203125" customWidth="1"/>
    <col min="7" max="7" width="40.83203125" customWidth="1"/>
  </cols>
  <sheetData>
    <row r="1" spans="1:7" s="1" customFormat="1" x14ac:dyDescent="0.2">
      <c r="A1" s="4" t="s">
        <v>73</v>
      </c>
      <c r="B1" s="2" t="s">
        <v>107</v>
      </c>
      <c r="C1" s="2" t="s">
        <v>108</v>
      </c>
      <c r="D1" s="2" t="s">
        <v>109</v>
      </c>
      <c r="E1" s="1" t="s">
        <v>75</v>
      </c>
      <c r="F1" s="1" t="s">
        <v>76</v>
      </c>
      <c r="G1" s="1" t="s">
        <v>204</v>
      </c>
    </row>
    <row r="3" spans="1:7" x14ac:dyDescent="0.2">
      <c r="A3" s="5">
        <v>45746</v>
      </c>
      <c r="B3" s="3">
        <v>5</v>
      </c>
      <c r="F3" t="s">
        <v>103</v>
      </c>
    </row>
    <row r="4" spans="1:7" x14ac:dyDescent="0.2">
      <c r="A4" s="5">
        <v>45746</v>
      </c>
      <c r="D4" s="3">
        <v>-5</v>
      </c>
      <c r="G4" t="s">
        <v>102</v>
      </c>
    </row>
    <row r="5" spans="1:7" x14ac:dyDescent="0.2">
      <c r="A5" s="5">
        <v>45747</v>
      </c>
      <c r="B5" s="3">
        <v>5</v>
      </c>
      <c r="F5" t="s">
        <v>104</v>
      </c>
    </row>
    <row r="6" spans="1:7" x14ac:dyDescent="0.2">
      <c r="A6" s="5">
        <v>45795</v>
      </c>
      <c r="B6" s="3">
        <v>5</v>
      </c>
      <c r="F6" t="s">
        <v>105</v>
      </c>
    </row>
    <row r="7" spans="1:7" x14ac:dyDescent="0.2">
      <c r="A7" s="5">
        <v>45795</v>
      </c>
      <c r="D7" s="3">
        <v>-10</v>
      </c>
      <c r="G7" t="s">
        <v>102</v>
      </c>
    </row>
    <row r="8" spans="1:7" x14ac:dyDescent="0.2">
      <c r="A8" s="5">
        <v>45796</v>
      </c>
      <c r="B8" s="3">
        <v>5</v>
      </c>
      <c r="F8" t="s">
        <v>226</v>
      </c>
    </row>
    <row r="9" spans="1:7" x14ac:dyDescent="0.2">
      <c r="A9" s="5">
        <v>45983</v>
      </c>
      <c r="B9" s="3">
        <v>20</v>
      </c>
      <c r="F9" t="s">
        <v>227</v>
      </c>
      <c r="G9" t="s">
        <v>228</v>
      </c>
    </row>
    <row r="10" spans="1:7" x14ac:dyDescent="0.2">
      <c r="A10" s="5">
        <v>45984</v>
      </c>
      <c r="C10" s="3">
        <v>10</v>
      </c>
      <c r="E10" t="s">
        <v>114</v>
      </c>
      <c r="G10" t="s">
        <v>229</v>
      </c>
    </row>
    <row r="11" spans="1:7" x14ac:dyDescent="0.2">
      <c r="A11" s="5">
        <v>45984</v>
      </c>
      <c r="D11" s="3">
        <v>-5</v>
      </c>
      <c r="G11" t="s">
        <v>230</v>
      </c>
    </row>
    <row r="12" spans="1:7" x14ac:dyDescent="0.2">
      <c r="A12" s="5">
        <v>45984</v>
      </c>
      <c r="D12" s="3">
        <v>-10</v>
      </c>
      <c r="G12" t="s">
        <v>231</v>
      </c>
    </row>
    <row r="14" spans="1:7" s="1" customFormat="1" x14ac:dyDescent="0.2">
      <c r="A14" s="4" t="s">
        <v>70</v>
      </c>
      <c r="B14" s="2">
        <f>SUM(B3:B13)</f>
        <v>40</v>
      </c>
      <c r="C14" s="2">
        <f>SUM(C3:C13)</f>
        <v>10</v>
      </c>
      <c r="D14" s="2">
        <f>SUM(D3:D13)</f>
        <v>-30</v>
      </c>
    </row>
    <row r="16" spans="1:7" x14ac:dyDescent="0.2">
      <c r="A16" s="4" t="s">
        <v>88</v>
      </c>
      <c r="B16" s="3">
        <f>B14-C14+D14</f>
        <v>0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882A-CF7A-5546-900C-900C49F9C75F}">
  <sheetPr codeName="Tabelle8"/>
  <dimension ref="A1:E21"/>
  <sheetViews>
    <sheetView workbookViewId="0">
      <selection activeCell="E19" sqref="E19"/>
    </sheetView>
  </sheetViews>
  <sheetFormatPr baseColWidth="10" defaultRowHeight="16" x14ac:dyDescent="0.2"/>
  <cols>
    <col min="1" max="1" width="14.1640625" style="5" customWidth="1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45807</v>
      </c>
      <c r="B3" s="3">
        <v>150</v>
      </c>
      <c r="C3" t="s">
        <v>117</v>
      </c>
      <c r="E3" t="s">
        <v>118</v>
      </c>
    </row>
    <row r="4" spans="1:5" x14ac:dyDescent="0.2">
      <c r="A4" s="5">
        <v>45912</v>
      </c>
      <c r="B4" s="3">
        <v>548.84</v>
      </c>
      <c r="C4" t="s">
        <v>185</v>
      </c>
      <c r="E4" t="s">
        <v>192</v>
      </c>
    </row>
    <row r="5" spans="1:5" x14ac:dyDescent="0.2">
      <c r="A5" s="5">
        <v>45918</v>
      </c>
      <c r="B5" s="3">
        <v>433.65</v>
      </c>
      <c r="C5" t="s">
        <v>185</v>
      </c>
      <c r="E5" t="s">
        <v>193</v>
      </c>
    </row>
    <row r="6" spans="1:5" x14ac:dyDescent="0.2">
      <c r="A6" s="5">
        <v>45924</v>
      </c>
      <c r="B6" s="3">
        <v>501.59</v>
      </c>
      <c r="C6" t="s">
        <v>185</v>
      </c>
      <c r="E6" t="s">
        <v>193</v>
      </c>
    </row>
    <row r="7" spans="1:5" x14ac:dyDescent="0.2">
      <c r="A7" s="5">
        <v>45929</v>
      </c>
      <c r="B7" s="3">
        <v>388.79</v>
      </c>
      <c r="C7" t="s">
        <v>185</v>
      </c>
      <c r="E7" t="s">
        <v>193</v>
      </c>
    </row>
    <row r="8" spans="1:5" x14ac:dyDescent="0.2">
      <c r="A8" s="5">
        <v>45929</v>
      </c>
      <c r="B8" s="3">
        <v>400</v>
      </c>
      <c r="C8" t="s">
        <v>117</v>
      </c>
      <c r="E8" t="s">
        <v>210</v>
      </c>
    </row>
    <row r="9" spans="1:5" x14ac:dyDescent="0.2">
      <c r="A9" s="5">
        <v>45929</v>
      </c>
      <c r="B9" s="3">
        <v>400</v>
      </c>
      <c r="C9" t="s">
        <v>211</v>
      </c>
      <c r="E9" t="s">
        <v>210</v>
      </c>
    </row>
    <row r="10" spans="1:5" x14ac:dyDescent="0.2">
      <c r="A10" s="5">
        <v>45929</v>
      </c>
      <c r="B10" s="3">
        <v>224.9</v>
      </c>
      <c r="C10" t="s">
        <v>212</v>
      </c>
      <c r="E10" t="s">
        <v>213</v>
      </c>
    </row>
    <row r="11" spans="1:5" x14ac:dyDescent="0.2">
      <c r="A11" s="5">
        <v>45940</v>
      </c>
      <c r="B11" s="3">
        <v>90.9</v>
      </c>
      <c r="C11" t="s">
        <v>185</v>
      </c>
      <c r="E11" t="s">
        <v>223</v>
      </c>
    </row>
    <row r="12" spans="1:5" x14ac:dyDescent="0.2">
      <c r="A12" s="5">
        <v>45964</v>
      </c>
      <c r="B12" s="3">
        <v>99.9</v>
      </c>
      <c r="C12" t="s">
        <v>185</v>
      </c>
      <c r="E12" t="s">
        <v>217</v>
      </c>
    </row>
    <row r="13" spans="1:5" x14ac:dyDescent="0.2">
      <c r="A13" s="5">
        <v>45964</v>
      </c>
      <c r="B13" s="3">
        <v>27.99</v>
      </c>
      <c r="C13" t="s">
        <v>216</v>
      </c>
      <c r="E13" t="s">
        <v>218</v>
      </c>
    </row>
    <row r="14" spans="1:5" x14ac:dyDescent="0.2">
      <c r="A14" s="5">
        <v>45964</v>
      </c>
      <c r="B14" s="3">
        <v>157.99</v>
      </c>
      <c r="C14" t="s">
        <v>95</v>
      </c>
      <c r="E14" t="s">
        <v>219</v>
      </c>
    </row>
    <row r="15" spans="1:5" x14ac:dyDescent="0.2">
      <c r="A15" s="5">
        <v>45964</v>
      </c>
      <c r="B15" s="3">
        <v>128.71</v>
      </c>
      <c r="C15" t="s">
        <v>117</v>
      </c>
      <c r="E15" t="s">
        <v>220</v>
      </c>
    </row>
    <row r="16" spans="1:5" x14ac:dyDescent="0.2">
      <c r="A16" s="5">
        <v>45964</v>
      </c>
      <c r="B16" s="3">
        <v>109.5</v>
      </c>
      <c r="C16" t="s">
        <v>95</v>
      </c>
      <c r="E16" t="s">
        <v>220</v>
      </c>
    </row>
    <row r="17" spans="1:5" x14ac:dyDescent="0.2">
      <c r="A17" s="5">
        <v>45964</v>
      </c>
      <c r="B17" s="3">
        <v>88.98</v>
      </c>
      <c r="C17" t="s">
        <v>224</v>
      </c>
      <c r="E17" t="s">
        <v>220</v>
      </c>
    </row>
    <row r="18" spans="1:5" x14ac:dyDescent="0.2">
      <c r="A18" s="5">
        <v>45964</v>
      </c>
      <c r="B18" s="3">
        <v>79.48</v>
      </c>
      <c r="C18" t="s">
        <v>211</v>
      </c>
      <c r="E18" t="s">
        <v>220</v>
      </c>
    </row>
    <row r="19" spans="1:5" x14ac:dyDescent="0.2">
      <c r="A19" s="5">
        <v>45964</v>
      </c>
    </row>
    <row r="21" spans="1:5" s="1" customFormat="1" x14ac:dyDescent="0.2">
      <c r="A21" s="4" t="s">
        <v>70</v>
      </c>
      <c r="B21" s="2">
        <f>SUM(B3:B20)</f>
        <v>3831.2200000000003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F4E7A-87A7-E841-BE59-E1E9F8D45729}">
  <sheetPr codeName="Tabelle9"/>
  <dimension ref="A1:E7"/>
  <sheetViews>
    <sheetView workbookViewId="0">
      <selection activeCell="E1" sqref="E1"/>
    </sheetView>
  </sheetViews>
  <sheetFormatPr baseColWidth="10" defaultRowHeight="16" x14ac:dyDescent="0.2"/>
  <cols>
    <col min="1" max="1" width="14.1640625" style="5" customWidth="1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45812</v>
      </c>
      <c r="B3" s="3">
        <v>65.7</v>
      </c>
      <c r="C3" t="s">
        <v>129</v>
      </c>
      <c r="E3" t="s">
        <v>130</v>
      </c>
    </row>
    <row r="7" spans="1:5" s="1" customFormat="1" x14ac:dyDescent="0.2">
      <c r="A7" s="4" t="s">
        <v>70</v>
      </c>
      <c r="B7" s="2">
        <f>SUM(B3:B6)</f>
        <v>65.7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541C-9DA5-8240-B880-7912E937BA28}">
  <sheetPr codeName="Tabelle10"/>
  <dimension ref="A1:E18"/>
  <sheetViews>
    <sheetView workbookViewId="0">
      <selection activeCell="E17" sqref="E17"/>
    </sheetView>
  </sheetViews>
  <sheetFormatPr baseColWidth="10" defaultRowHeight="16" x14ac:dyDescent="0.2"/>
  <cols>
    <col min="1" max="1" width="14.1640625" style="5" customWidth="1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45818</v>
      </c>
      <c r="B3" s="3">
        <v>2000</v>
      </c>
      <c r="C3" t="s">
        <v>133</v>
      </c>
      <c r="E3" t="s">
        <v>134</v>
      </c>
    </row>
    <row r="4" spans="1:5" x14ac:dyDescent="0.2">
      <c r="A4" s="5">
        <v>45818</v>
      </c>
      <c r="B4" s="3">
        <v>400</v>
      </c>
      <c r="C4" t="s">
        <v>133</v>
      </c>
      <c r="E4" t="s">
        <v>135</v>
      </c>
    </row>
    <row r="5" spans="1:5" x14ac:dyDescent="0.2">
      <c r="A5" s="5">
        <v>45926</v>
      </c>
      <c r="B5" s="3">
        <v>51.3</v>
      </c>
      <c r="C5" t="s">
        <v>205</v>
      </c>
      <c r="E5" t="s">
        <v>206</v>
      </c>
    </row>
    <row r="6" spans="1:5" x14ac:dyDescent="0.2">
      <c r="A6" s="5">
        <v>45926</v>
      </c>
      <c r="B6" s="3">
        <v>51.3</v>
      </c>
      <c r="C6" t="s">
        <v>205</v>
      </c>
      <c r="E6" t="s">
        <v>206</v>
      </c>
    </row>
    <row r="7" spans="1:5" x14ac:dyDescent="0.2">
      <c r="A7" s="5">
        <v>45926</v>
      </c>
      <c r="B7" s="3">
        <v>51.3</v>
      </c>
      <c r="C7" t="s">
        <v>205</v>
      </c>
      <c r="E7" t="s">
        <v>206</v>
      </c>
    </row>
    <row r="8" spans="1:5" x14ac:dyDescent="0.2">
      <c r="A8" s="5">
        <v>45926</v>
      </c>
      <c r="B8" s="3">
        <v>51.3</v>
      </c>
      <c r="C8" t="s">
        <v>205</v>
      </c>
      <c r="E8" t="s">
        <v>206</v>
      </c>
    </row>
    <row r="9" spans="1:5" x14ac:dyDescent="0.2">
      <c r="A9" s="5">
        <v>45926</v>
      </c>
      <c r="B9" s="3">
        <v>8.5</v>
      </c>
      <c r="C9" t="s">
        <v>207</v>
      </c>
      <c r="E9" t="s">
        <v>203</v>
      </c>
    </row>
    <row r="10" spans="1:5" x14ac:dyDescent="0.2">
      <c r="A10" s="5">
        <v>45926</v>
      </c>
      <c r="B10" s="3">
        <v>8.5</v>
      </c>
      <c r="C10" t="s">
        <v>207</v>
      </c>
      <c r="E10" t="s">
        <v>203</v>
      </c>
    </row>
    <row r="11" spans="1:5" x14ac:dyDescent="0.2">
      <c r="A11" s="5">
        <v>45926</v>
      </c>
      <c r="B11" s="3">
        <v>8.5</v>
      </c>
      <c r="C11" t="s">
        <v>207</v>
      </c>
      <c r="E11" t="s">
        <v>203</v>
      </c>
    </row>
    <row r="12" spans="1:5" x14ac:dyDescent="0.2">
      <c r="A12" s="5">
        <v>45926</v>
      </c>
      <c r="B12" s="3">
        <v>8.5</v>
      </c>
      <c r="C12" t="s">
        <v>207</v>
      </c>
      <c r="E12" t="s">
        <v>203</v>
      </c>
    </row>
    <row r="13" spans="1:5" x14ac:dyDescent="0.2">
      <c r="A13" s="5">
        <v>45929</v>
      </c>
      <c r="B13" s="3">
        <v>56.6</v>
      </c>
      <c r="C13" t="s">
        <v>208</v>
      </c>
      <c r="E13" t="s">
        <v>209</v>
      </c>
    </row>
    <row r="14" spans="1:5" x14ac:dyDescent="0.2">
      <c r="A14" s="5">
        <v>45929</v>
      </c>
      <c r="B14" s="3">
        <v>56.6</v>
      </c>
      <c r="C14" t="s">
        <v>208</v>
      </c>
      <c r="E14" t="s">
        <v>209</v>
      </c>
    </row>
    <row r="15" spans="1:5" x14ac:dyDescent="0.2">
      <c r="A15" s="5">
        <v>45929</v>
      </c>
      <c r="B15" s="3">
        <v>56.6</v>
      </c>
      <c r="C15" t="s">
        <v>208</v>
      </c>
      <c r="E15" t="s">
        <v>209</v>
      </c>
    </row>
    <row r="16" spans="1:5" x14ac:dyDescent="0.2">
      <c r="A16" s="5">
        <v>45939</v>
      </c>
      <c r="B16" s="3">
        <v>-25.81</v>
      </c>
      <c r="C16" t="s">
        <v>133</v>
      </c>
      <c r="E16" t="s">
        <v>221</v>
      </c>
    </row>
    <row r="18" spans="1:2" s="1" customFormat="1" x14ac:dyDescent="0.2">
      <c r="A18" s="4" t="s">
        <v>70</v>
      </c>
      <c r="B18" s="2">
        <f>SUM(B3:B17)</f>
        <v>2783.1900000000005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46372-CDB5-0F42-8894-2D21EA6F65D2}">
  <dimension ref="A1:E6"/>
  <sheetViews>
    <sheetView workbookViewId="0">
      <selection activeCell="E4" sqref="E4"/>
    </sheetView>
  </sheetViews>
  <sheetFormatPr baseColWidth="10" defaultRowHeight="16" x14ac:dyDescent="0.2"/>
  <cols>
    <col min="1" max="1" width="14.1640625" style="5" customWidth="1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45842</v>
      </c>
      <c r="B3" s="3">
        <v>164.75</v>
      </c>
      <c r="C3" t="s">
        <v>152</v>
      </c>
      <c r="E3" t="s">
        <v>215</v>
      </c>
    </row>
    <row r="4" spans="1:5" x14ac:dyDescent="0.2">
      <c r="A4" s="5">
        <v>45936</v>
      </c>
      <c r="B4" s="3">
        <v>227.55</v>
      </c>
      <c r="C4" t="s">
        <v>152</v>
      </c>
      <c r="E4" t="s">
        <v>166</v>
      </c>
    </row>
    <row r="6" spans="1:5" s="1" customFormat="1" x14ac:dyDescent="0.2">
      <c r="A6" s="4" t="s">
        <v>70</v>
      </c>
      <c r="B6" s="2">
        <f>SUM(B3:B5)</f>
        <v>392.3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2004-8BBF-9D44-B480-0484C48127E8}">
  <dimension ref="A1:E35"/>
  <sheetViews>
    <sheetView workbookViewId="0">
      <selection activeCell="E32" sqref="E32"/>
    </sheetView>
  </sheetViews>
  <sheetFormatPr baseColWidth="10" defaultRowHeight="14" customHeight="1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40.83203125" customWidth="1"/>
  </cols>
  <sheetData>
    <row r="1" spans="1:5" s="1" customFormat="1" ht="14" customHeigh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ht="14" customHeight="1" x14ac:dyDescent="0.2">
      <c r="A3" s="5">
        <v>45716</v>
      </c>
      <c r="B3" s="3">
        <v>1000</v>
      </c>
      <c r="C3" t="s">
        <v>169</v>
      </c>
      <c r="E3" t="s">
        <v>170</v>
      </c>
    </row>
    <row r="4" spans="1:5" ht="14" customHeight="1" x14ac:dyDescent="0.2">
      <c r="A4" s="5">
        <v>45716</v>
      </c>
      <c r="B4" s="3">
        <v>300</v>
      </c>
      <c r="C4" t="s">
        <v>169</v>
      </c>
      <c r="E4" t="s">
        <v>170</v>
      </c>
    </row>
    <row r="5" spans="1:5" ht="14" customHeight="1" x14ac:dyDescent="0.2">
      <c r="A5" s="5">
        <v>45901</v>
      </c>
      <c r="B5" s="3">
        <v>1200</v>
      </c>
      <c r="C5" t="s">
        <v>169</v>
      </c>
      <c r="E5" t="s">
        <v>172</v>
      </c>
    </row>
    <row r="6" spans="1:5" ht="14" customHeight="1" x14ac:dyDescent="0.2">
      <c r="A6" s="5">
        <v>45903</v>
      </c>
      <c r="B6" s="3">
        <v>1500</v>
      </c>
      <c r="C6" t="s">
        <v>169</v>
      </c>
      <c r="E6" t="s">
        <v>176</v>
      </c>
    </row>
    <row r="7" spans="1:5" ht="14" customHeight="1" x14ac:dyDescent="0.2">
      <c r="A7" s="5">
        <v>45904</v>
      </c>
      <c r="B7" s="3">
        <v>1500</v>
      </c>
      <c r="C7" t="s">
        <v>169</v>
      </c>
      <c r="E7" t="s">
        <v>177</v>
      </c>
    </row>
    <row r="8" spans="1:5" ht="14" customHeight="1" x14ac:dyDescent="0.2">
      <c r="A8" s="5">
        <v>45909</v>
      </c>
      <c r="B8" s="3">
        <v>1240</v>
      </c>
      <c r="C8" t="s">
        <v>169</v>
      </c>
      <c r="E8" t="s">
        <v>180</v>
      </c>
    </row>
    <row r="9" spans="1:5" ht="14" customHeight="1" x14ac:dyDescent="0.2">
      <c r="A9" s="5">
        <v>45911</v>
      </c>
      <c r="B9" s="3">
        <v>307.5</v>
      </c>
      <c r="C9" t="s">
        <v>169</v>
      </c>
      <c r="E9" t="s">
        <v>183</v>
      </c>
    </row>
    <row r="10" spans="1:5" ht="14" customHeight="1" x14ac:dyDescent="0.2">
      <c r="A10" s="5">
        <v>45911</v>
      </c>
      <c r="B10" s="3">
        <v>307.5</v>
      </c>
      <c r="C10" t="s">
        <v>169</v>
      </c>
      <c r="E10" t="s">
        <v>183</v>
      </c>
    </row>
    <row r="11" spans="1:5" ht="14" customHeight="1" x14ac:dyDescent="0.2">
      <c r="A11" s="5">
        <v>45911</v>
      </c>
      <c r="B11" s="3">
        <v>307.5</v>
      </c>
      <c r="C11" t="s">
        <v>169</v>
      </c>
      <c r="E11" t="s">
        <v>183</v>
      </c>
    </row>
    <row r="12" spans="1:5" ht="14" customHeight="1" x14ac:dyDescent="0.2">
      <c r="A12" s="5">
        <v>45911</v>
      </c>
      <c r="B12" s="3">
        <v>307.5</v>
      </c>
      <c r="C12" t="s">
        <v>169</v>
      </c>
      <c r="E12" t="s">
        <v>183</v>
      </c>
    </row>
    <row r="13" spans="1:5" ht="14" customHeight="1" x14ac:dyDescent="0.2">
      <c r="A13" s="5">
        <v>45912</v>
      </c>
      <c r="B13" s="3">
        <v>307.5</v>
      </c>
      <c r="C13" t="s">
        <v>169</v>
      </c>
      <c r="E13" t="s">
        <v>186</v>
      </c>
    </row>
    <row r="14" spans="1:5" ht="14" customHeight="1" x14ac:dyDescent="0.2">
      <c r="A14" s="5">
        <v>45912</v>
      </c>
      <c r="B14" s="3">
        <v>307.5</v>
      </c>
      <c r="C14" t="s">
        <v>169</v>
      </c>
      <c r="E14" t="s">
        <v>186</v>
      </c>
    </row>
    <row r="15" spans="1:5" ht="14" customHeight="1" x14ac:dyDescent="0.2">
      <c r="A15" s="5">
        <v>45912</v>
      </c>
      <c r="B15" s="3">
        <v>307.5</v>
      </c>
      <c r="C15" t="s">
        <v>169</v>
      </c>
      <c r="E15" t="s">
        <v>186</v>
      </c>
    </row>
    <row r="16" spans="1:5" ht="14" customHeight="1" x14ac:dyDescent="0.2">
      <c r="A16" s="5">
        <v>45916</v>
      </c>
      <c r="B16" s="3">
        <v>307.5</v>
      </c>
      <c r="C16" t="s">
        <v>169</v>
      </c>
      <c r="E16" t="s">
        <v>187</v>
      </c>
    </row>
    <row r="17" spans="1:5" ht="14" customHeight="1" x14ac:dyDescent="0.2">
      <c r="A17" s="5">
        <v>45916</v>
      </c>
      <c r="B17" s="3">
        <v>307.5</v>
      </c>
      <c r="C17" t="s">
        <v>169</v>
      </c>
      <c r="E17" t="s">
        <v>187</v>
      </c>
    </row>
    <row r="18" spans="1:5" ht="14" customHeight="1" x14ac:dyDescent="0.2">
      <c r="A18" s="5">
        <v>45916</v>
      </c>
      <c r="B18" s="3">
        <v>107.5</v>
      </c>
      <c r="C18" t="s">
        <v>169</v>
      </c>
      <c r="E18" t="s">
        <v>187</v>
      </c>
    </row>
    <row r="19" spans="1:5" ht="14" customHeight="1" x14ac:dyDescent="0.2">
      <c r="A19" s="5">
        <v>45916</v>
      </c>
      <c r="B19" s="3">
        <v>27.5</v>
      </c>
      <c r="C19" t="s">
        <v>169</v>
      </c>
      <c r="E19" t="s">
        <v>188</v>
      </c>
    </row>
    <row r="20" spans="1:5" ht="14" customHeight="1" x14ac:dyDescent="0.2">
      <c r="A20" s="5">
        <v>45916</v>
      </c>
      <c r="B20" s="3">
        <v>507.5</v>
      </c>
      <c r="C20" t="s">
        <v>169</v>
      </c>
      <c r="E20" t="s">
        <v>188</v>
      </c>
    </row>
    <row r="21" spans="1:5" ht="14" customHeight="1" x14ac:dyDescent="0.2">
      <c r="A21" s="5">
        <v>45916</v>
      </c>
      <c r="B21" s="3">
        <v>507.5</v>
      </c>
      <c r="C21" t="s">
        <v>169</v>
      </c>
      <c r="E21" t="s">
        <v>188</v>
      </c>
    </row>
    <row r="22" spans="1:5" ht="14" customHeight="1" x14ac:dyDescent="0.2">
      <c r="A22" s="5">
        <v>45917</v>
      </c>
      <c r="B22" s="3">
        <v>2020</v>
      </c>
      <c r="C22" t="s">
        <v>169</v>
      </c>
      <c r="E22" t="s">
        <v>190</v>
      </c>
    </row>
    <row r="23" spans="1:5" ht="14" customHeight="1" x14ac:dyDescent="0.2">
      <c r="A23" s="5">
        <v>45922</v>
      </c>
      <c r="B23" s="3">
        <v>307.5</v>
      </c>
      <c r="C23" t="s">
        <v>169</v>
      </c>
      <c r="E23" t="s">
        <v>194</v>
      </c>
    </row>
    <row r="24" spans="1:5" ht="14" customHeight="1" x14ac:dyDescent="0.2">
      <c r="A24" s="5">
        <v>45922</v>
      </c>
      <c r="B24" s="3">
        <v>307.5</v>
      </c>
      <c r="C24" t="s">
        <v>169</v>
      </c>
      <c r="E24" t="s">
        <v>194</v>
      </c>
    </row>
    <row r="25" spans="1:5" ht="14" customHeight="1" x14ac:dyDescent="0.2">
      <c r="A25" s="5">
        <v>45922</v>
      </c>
      <c r="B25" s="3">
        <v>307.5</v>
      </c>
      <c r="C25" t="s">
        <v>169</v>
      </c>
      <c r="E25" t="s">
        <v>194</v>
      </c>
    </row>
    <row r="26" spans="1:5" ht="14" customHeight="1" x14ac:dyDescent="0.2">
      <c r="A26" s="5">
        <v>45923</v>
      </c>
      <c r="B26" s="3">
        <v>1212</v>
      </c>
      <c r="C26" t="s">
        <v>169</v>
      </c>
      <c r="E26" t="s">
        <v>197</v>
      </c>
    </row>
    <row r="27" spans="1:5" ht="14" customHeight="1" x14ac:dyDescent="0.2">
      <c r="A27" s="5">
        <v>45925</v>
      </c>
      <c r="B27" s="3">
        <v>307.5</v>
      </c>
      <c r="C27" t="s">
        <v>169</v>
      </c>
      <c r="E27" t="s">
        <v>201</v>
      </c>
    </row>
    <row r="28" spans="1:5" ht="14" customHeight="1" x14ac:dyDescent="0.2">
      <c r="A28" s="5">
        <v>45925</v>
      </c>
      <c r="B28" s="3">
        <v>207.5</v>
      </c>
      <c r="C28" t="s">
        <v>169</v>
      </c>
      <c r="E28" t="s">
        <v>201</v>
      </c>
    </row>
    <row r="29" spans="1:5" ht="14" customHeight="1" x14ac:dyDescent="0.2">
      <c r="A29" s="11">
        <v>45926</v>
      </c>
      <c r="B29" s="12">
        <v>307.5</v>
      </c>
      <c r="C29" s="13" t="s">
        <v>169</v>
      </c>
      <c r="D29" s="13"/>
      <c r="E29" s="13" t="s">
        <v>202</v>
      </c>
    </row>
    <row r="30" spans="1:5" ht="14" customHeight="1" x14ac:dyDescent="0.2">
      <c r="A30" s="11">
        <v>45926</v>
      </c>
      <c r="B30" s="12">
        <v>307.5</v>
      </c>
      <c r="C30" s="13" t="s">
        <v>169</v>
      </c>
      <c r="D30" s="13"/>
      <c r="E30" s="13" t="s">
        <v>203</v>
      </c>
    </row>
    <row r="31" spans="1:5" ht="14" customHeight="1" x14ac:dyDescent="0.2">
      <c r="A31" s="5">
        <v>45940</v>
      </c>
      <c r="B31" s="3">
        <v>-188.55</v>
      </c>
      <c r="D31" t="s">
        <v>114</v>
      </c>
      <c r="E31" t="s">
        <v>222</v>
      </c>
    </row>
    <row r="35" spans="1:2" s="1" customFormat="1" ht="14" customHeight="1" x14ac:dyDescent="0.2">
      <c r="A35" s="4" t="s">
        <v>70</v>
      </c>
      <c r="B35" s="2">
        <f>SUM(B3:B34)</f>
        <v>15753.45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B9E0-E345-BC44-9B6B-CB2E93A4BA7E}">
  <dimension ref="A1:E14"/>
  <sheetViews>
    <sheetView workbookViewId="0">
      <selection activeCell="F1" sqref="F1"/>
    </sheetView>
  </sheetViews>
  <sheetFormatPr baseColWidth="10" defaultRowHeight="14" customHeight="1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40.83203125" customWidth="1"/>
  </cols>
  <sheetData>
    <row r="1" spans="1:5" s="1" customFormat="1" ht="14" customHeigh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ht="14" customHeight="1" x14ac:dyDescent="0.2">
      <c r="A3" s="5">
        <v>45909</v>
      </c>
      <c r="B3" s="3">
        <v>259.49</v>
      </c>
      <c r="C3" t="s">
        <v>182</v>
      </c>
    </row>
    <row r="4" spans="1:5" ht="14" customHeight="1" x14ac:dyDescent="0.2">
      <c r="A4" s="5">
        <v>45912</v>
      </c>
      <c r="B4" s="3">
        <v>259.52</v>
      </c>
      <c r="C4" t="s">
        <v>182</v>
      </c>
    </row>
    <row r="5" spans="1:5" ht="14" customHeight="1" x14ac:dyDescent="0.2">
      <c r="A5" s="5">
        <v>45912</v>
      </c>
      <c r="B5" s="3">
        <v>39.99</v>
      </c>
      <c r="C5" t="s">
        <v>182</v>
      </c>
    </row>
    <row r="6" spans="1:5" ht="14" customHeight="1" x14ac:dyDescent="0.2">
      <c r="A6" s="5">
        <v>45916</v>
      </c>
      <c r="B6" s="3">
        <v>333.25</v>
      </c>
      <c r="C6" t="s">
        <v>189</v>
      </c>
    </row>
    <row r="7" spans="1:5" ht="14" customHeight="1" x14ac:dyDescent="0.2">
      <c r="A7" s="5">
        <v>49570</v>
      </c>
      <c r="B7" s="3">
        <v>394.62</v>
      </c>
      <c r="C7" t="s">
        <v>191</v>
      </c>
    </row>
    <row r="8" spans="1:5" ht="14" customHeight="1" x14ac:dyDescent="0.2">
      <c r="A8" s="5">
        <v>45922</v>
      </c>
      <c r="B8" s="3">
        <v>426.96</v>
      </c>
      <c r="C8" t="s">
        <v>195</v>
      </c>
    </row>
    <row r="9" spans="1:5" ht="14" customHeight="1" x14ac:dyDescent="0.2">
      <c r="A9" s="5">
        <v>45922</v>
      </c>
      <c r="B9" s="3">
        <v>1614.46</v>
      </c>
      <c r="C9" t="s">
        <v>196</v>
      </c>
    </row>
    <row r="10" spans="1:5" ht="14" customHeight="1" x14ac:dyDescent="0.2">
      <c r="A10" s="5">
        <v>45924</v>
      </c>
      <c r="B10" s="3">
        <v>1371.48</v>
      </c>
      <c r="C10" t="s">
        <v>198</v>
      </c>
    </row>
    <row r="14" spans="1:5" s="1" customFormat="1" ht="14" customHeight="1" x14ac:dyDescent="0.2">
      <c r="A14" s="4" t="s">
        <v>70</v>
      </c>
      <c r="B14" s="2">
        <f>SUM(B3:B13)</f>
        <v>4699.7700000000004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C3BCD-DA5E-9144-B6EA-784AC769C0E3}">
  <dimension ref="A1:E10"/>
  <sheetViews>
    <sheetView workbookViewId="0">
      <selection activeCell="D13" sqref="D13"/>
    </sheetView>
  </sheetViews>
  <sheetFormatPr baseColWidth="10" defaultRowHeight="14" customHeight="1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40.83203125" customWidth="1"/>
  </cols>
  <sheetData>
    <row r="1" spans="1:5" s="1" customFormat="1" ht="14" customHeigh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ht="14" customHeight="1" x14ac:dyDescent="0.2">
      <c r="A3" s="5">
        <v>45895</v>
      </c>
      <c r="B3" s="3">
        <v>566.70000000000005</v>
      </c>
      <c r="C3" t="s">
        <v>168</v>
      </c>
      <c r="E3" t="s">
        <v>167</v>
      </c>
    </row>
    <row r="4" spans="1:5" ht="14" customHeight="1" x14ac:dyDescent="0.2">
      <c r="A4" s="5">
        <v>45903</v>
      </c>
      <c r="B4" s="3">
        <v>25</v>
      </c>
      <c r="C4" t="s">
        <v>173</v>
      </c>
      <c r="E4" t="s">
        <v>174</v>
      </c>
    </row>
    <row r="5" spans="1:5" ht="14" customHeight="1" x14ac:dyDescent="0.2">
      <c r="A5" s="5">
        <v>45903</v>
      </c>
      <c r="B5" s="3">
        <v>60</v>
      </c>
      <c r="C5" t="s">
        <v>83</v>
      </c>
      <c r="E5" t="s">
        <v>175</v>
      </c>
    </row>
    <row r="6" spans="1:5" ht="14" customHeight="1" x14ac:dyDescent="0.2">
      <c r="A6" s="5">
        <v>45924</v>
      </c>
      <c r="B6" s="3">
        <v>203</v>
      </c>
      <c r="C6" t="s">
        <v>199</v>
      </c>
      <c r="E6" t="s">
        <v>200</v>
      </c>
    </row>
    <row r="7" spans="1:5" ht="14" customHeight="1" x14ac:dyDescent="0.2">
      <c r="A7" s="5">
        <v>45964</v>
      </c>
      <c r="B7" s="3">
        <v>225</v>
      </c>
      <c r="C7" t="s">
        <v>83</v>
      </c>
      <c r="E7" t="s">
        <v>225</v>
      </c>
    </row>
    <row r="8" spans="1:5" ht="14" customHeight="1" x14ac:dyDescent="0.2">
      <c r="A8" s="5">
        <v>45985</v>
      </c>
      <c r="B8" s="3">
        <v>91.83</v>
      </c>
      <c r="C8" t="s">
        <v>114</v>
      </c>
      <c r="E8" t="s">
        <v>232</v>
      </c>
    </row>
    <row r="10" spans="1:5" s="1" customFormat="1" ht="14" customHeight="1" x14ac:dyDescent="0.2">
      <c r="A10" s="4" t="s">
        <v>70</v>
      </c>
      <c r="B10" s="2">
        <f>SUM(B3:B9)</f>
        <v>1171.53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40AD1-FD02-DC4C-9D06-093E469FC34C}">
  <sheetPr codeName="Tabelle2"/>
  <dimension ref="A1:J42"/>
  <sheetViews>
    <sheetView zoomScale="125" zoomScaleNormal="100" workbookViewId="0">
      <selection activeCell="G11" sqref="G11"/>
    </sheetView>
  </sheetViews>
  <sheetFormatPr baseColWidth="10" defaultRowHeight="16" x14ac:dyDescent="0.2"/>
  <cols>
    <col min="1" max="1" width="21.5" customWidth="1"/>
    <col min="2" max="2" width="16.5" customWidth="1"/>
    <col min="4" max="4" width="31.33203125" style="8" customWidth="1"/>
    <col min="6" max="7" width="10.83203125" style="3"/>
  </cols>
  <sheetData>
    <row r="1" spans="1:10" s="1" customFormat="1" x14ac:dyDescent="0.2">
      <c r="A1" s="1" t="s">
        <v>34</v>
      </c>
      <c r="B1" s="1" t="s">
        <v>35</v>
      </c>
      <c r="C1" s="1" t="s">
        <v>36</v>
      </c>
      <c r="D1" s="6" t="s">
        <v>119</v>
      </c>
      <c r="F1" s="2" t="s">
        <v>67</v>
      </c>
      <c r="G1" s="2" t="s">
        <v>68</v>
      </c>
      <c r="J1" s="1" t="s">
        <v>69</v>
      </c>
    </row>
    <row r="2" spans="1:10" s="1" customFormat="1" x14ac:dyDescent="0.2">
      <c r="D2" s="6"/>
      <c r="F2" s="2"/>
      <c r="G2" s="2"/>
    </row>
    <row r="3" spans="1:10" x14ac:dyDescent="0.2">
      <c r="A3" t="s">
        <v>40</v>
      </c>
      <c r="B3" t="s">
        <v>3</v>
      </c>
      <c r="C3" t="s">
        <v>32</v>
      </c>
      <c r="D3" s="7" t="s">
        <v>120</v>
      </c>
      <c r="F3" s="3">
        <v>250</v>
      </c>
      <c r="G3" s="3">
        <v>450</v>
      </c>
    </row>
    <row r="4" spans="1:10" x14ac:dyDescent="0.2">
      <c r="A4" t="s">
        <v>47</v>
      </c>
      <c r="B4" t="s">
        <v>10</v>
      </c>
      <c r="C4" t="s">
        <v>32</v>
      </c>
      <c r="D4" s="7" t="s">
        <v>121</v>
      </c>
      <c r="F4" s="3">
        <v>250</v>
      </c>
      <c r="G4" s="3">
        <v>450</v>
      </c>
    </row>
    <row r="5" spans="1:10" x14ac:dyDescent="0.2">
      <c r="A5" t="s">
        <v>38</v>
      </c>
      <c r="B5" t="s">
        <v>1</v>
      </c>
      <c r="C5" t="s">
        <v>32</v>
      </c>
      <c r="D5" s="7" t="s">
        <v>122</v>
      </c>
      <c r="F5" s="3">
        <v>1000</v>
      </c>
      <c r="G5" s="3">
        <v>0</v>
      </c>
      <c r="J5" t="s">
        <v>150</v>
      </c>
    </row>
    <row r="6" spans="1:10" x14ac:dyDescent="0.2">
      <c r="A6" t="s">
        <v>55</v>
      </c>
      <c r="B6" t="s">
        <v>18</v>
      </c>
      <c r="C6" t="s">
        <v>33</v>
      </c>
      <c r="F6" s="3">
        <v>250</v>
      </c>
      <c r="G6" s="3">
        <v>450</v>
      </c>
    </row>
    <row r="7" spans="1:10" x14ac:dyDescent="0.2">
      <c r="A7" t="s">
        <v>42</v>
      </c>
      <c r="B7" t="s">
        <v>5</v>
      </c>
      <c r="C7" t="s">
        <v>32</v>
      </c>
      <c r="F7" s="3">
        <v>250</v>
      </c>
      <c r="G7" s="3">
        <v>450</v>
      </c>
    </row>
    <row r="8" spans="1:10" x14ac:dyDescent="0.2">
      <c r="A8" t="s">
        <v>42</v>
      </c>
      <c r="B8" t="s">
        <v>19</v>
      </c>
      <c r="C8" t="s">
        <v>33</v>
      </c>
      <c r="F8" s="3">
        <v>250</v>
      </c>
      <c r="G8" s="3">
        <v>450</v>
      </c>
    </row>
    <row r="9" spans="1:10" x14ac:dyDescent="0.2">
      <c r="A9" t="s">
        <v>56</v>
      </c>
      <c r="B9" t="s">
        <v>20</v>
      </c>
      <c r="C9" t="s">
        <v>33</v>
      </c>
      <c r="F9" s="3">
        <v>250</v>
      </c>
      <c r="G9" s="3">
        <v>450</v>
      </c>
    </row>
    <row r="10" spans="1:10" x14ac:dyDescent="0.2">
      <c r="A10" t="s">
        <v>51</v>
      </c>
      <c r="B10" t="s">
        <v>14</v>
      </c>
      <c r="C10" t="s">
        <v>32</v>
      </c>
      <c r="F10" s="3">
        <v>250</v>
      </c>
      <c r="G10" s="3">
        <v>450</v>
      </c>
    </row>
    <row r="11" spans="1:10" x14ac:dyDescent="0.2">
      <c r="A11" t="s">
        <v>49</v>
      </c>
      <c r="B11" t="s">
        <v>12</v>
      </c>
      <c r="C11" t="s">
        <v>32</v>
      </c>
      <c r="F11" s="3">
        <v>250</v>
      </c>
      <c r="G11" s="3">
        <v>450</v>
      </c>
    </row>
    <row r="12" spans="1:10" x14ac:dyDescent="0.2">
      <c r="A12" t="s">
        <v>57</v>
      </c>
      <c r="B12" t="s">
        <v>21</v>
      </c>
      <c r="C12" t="s">
        <v>33</v>
      </c>
      <c r="D12" s="7" t="s">
        <v>178</v>
      </c>
      <c r="F12" s="3">
        <v>250</v>
      </c>
      <c r="G12" s="3">
        <v>450</v>
      </c>
    </row>
    <row r="13" spans="1:10" x14ac:dyDescent="0.2">
      <c r="A13" t="s">
        <v>46</v>
      </c>
      <c r="B13" t="s">
        <v>9</v>
      </c>
      <c r="C13" t="s">
        <v>32</v>
      </c>
      <c r="F13" s="3">
        <v>250</v>
      </c>
      <c r="G13" s="3">
        <v>450</v>
      </c>
    </row>
    <row r="14" spans="1:10" x14ac:dyDescent="0.2">
      <c r="A14" t="s">
        <v>58</v>
      </c>
      <c r="B14" t="s">
        <v>22</v>
      </c>
      <c r="C14" t="s">
        <v>33</v>
      </c>
      <c r="D14" s="7" t="s">
        <v>123</v>
      </c>
      <c r="F14" s="3">
        <v>250</v>
      </c>
      <c r="G14" s="3">
        <v>450</v>
      </c>
    </row>
    <row r="15" spans="1:10" x14ac:dyDescent="0.2">
      <c r="A15" t="s">
        <v>59</v>
      </c>
      <c r="B15" t="s">
        <v>23</v>
      </c>
      <c r="C15" t="s">
        <v>33</v>
      </c>
      <c r="F15" s="3">
        <v>250</v>
      </c>
      <c r="G15" s="3">
        <v>450</v>
      </c>
    </row>
    <row r="16" spans="1:10" x14ac:dyDescent="0.2">
      <c r="A16" t="s">
        <v>60</v>
      </c>
      <c r="B16" t="s">
        <v>24</v>
      </c>
      <c r="C16" t="s">
        <v>33</v>
      </c>
      <c r="F16" s="3">
        <v>250</v>
      </c>
      <c r="G16" s="3">
        <v>450</v>
      </c>
    </row>
    <row r="17" spans="1:7" x14ac:dyDescent="0.2">
      <c r="A17" t="s">
        <v>61</v>
      </c>
      <c r="B17" t="s">
        <v>25</v>
      </c>
      <c r="C17" t="s">
        <v>33</v>
      </c>
      <c r="F17" s="3">
        <v>250</v>
      </c>
      <c r="G17" s="3">
        <v>450</v>
      </c>
    </row>
    <row r="18" spans="1:7" x14ac:dyDescent="0.2">
      <c r="A18" t="s">
        <v>54</v>
      </c>
      <c r="B18" t="s">
        <v>17</v>
      </c>
      <c r="C18" t="s">
        <v>32</v>
      </c>
      <c r="F18" s="3">
        <v>250</v>
      </c>
      <c r="G18" s="3">
        <v>450</v>
      </c>
    </row>
    <row r="19" spans="1:7" x14ac:dyDescent="0.2">
      <c r="A19" t="s">
        <v>45</v>
      </c>
      <c r="B19" t="s">
        <v>8</v>
      </c>
      <c r="C19" t="s">
        <v>32</v>
      </c>
      <c r="F19" s="3">
        <v>250</v>
      </c>
      <c r="G19" s="3">
        <v>450</v>
      </c>
    </row>
    <row r="20" spans="1:7" x14ac:dyDescent="0.2">
      <c r="A20" t="s">
        <v>62</v>
      </c>
      <c r="B20" t="s">
        <v>26</v>
      </c>
      <c r="C20" t="s">
        <v>33</v>
      </c>
      <c r="F20" s="3">
        <v>250</v>
      </c>
      <c r="G20" s="3">
        <v>450</v>
      </c>
    </row>
    <row r="21" spans="1:7" x14ac:dyDescent="0.2">
      <c r="A21" t="s">
        <v>50</v>
      </c>
      <c r="B21" t="s">
        <v>13</v>
      </c>
      <c r="C21" t="s">
        <v>32</v>
      </c>
      <c r="F21" s="3">
        <v>250</v>
      </c>
      <c r="G21" s="3">
        <v>450</v>
      </c>
    </row>
    <row r="22" spans="1:7" x14ac:dyDescent="0.2">
      <c r="A22" t="s">
        <v>63</v>
      </c>
      <c r="B22" t="s">
        <v>27</v>
      </c>
      <c r="C22" t="s">
        <v>33</v>
      </c>
      <c r="D22" s="7" t="s">
        <v>124</v>
      </c>
      <c r="F22" s="3">
        <v>250</v>
      </c>
      <c r="G22" s="3">
        <v>450</v>
      </c>
    </row>
    <row r="23" spans="1:7" x14ac:dyDescent="0.2">
      <c r="A23" t="s">
        <v>39</v>
      </c>
      <c r="B23" t="s">
        <v>2</v>
      </c>
      <c r="C23" t="s">
        <v>32</v>
      </c>
      <c r="F23" s="3">
        <v>250</v>
      </c>
      <c r="G23" s="3">
        <v>450</v>
      </c>
    </row>
    <row r="24" spans="1:7" x14ac:dyDescent="0.2">
      <c r="A24" t="s">
        <v>41</v>
      </c>
      <c r="B24" t="s">
        <v>4</v>
      </c>
      <c r="C24" t="s">
        <v>32</v>
      </c>
      <c r="F24" s="3">
        <v>250</v>
      </c>
      <c r="G24" s="3">
        <v>450</v>
      </c>
    </row>
    <row r="25" spans="1:7" x14ac:dyDescent="0.2">
      <c r="A25" t="s">
        <v>44</v>
      </c>
      <c r="B25" t="s">
        <v>7</v>
      </c>
      <c r="C25" t="s">
        <v>32</v>
      </c>
      <c r="D25" s="7" t="s">
        <v>179</v>
      </c>
      <c r="F25" s="3">
        <v>250</v>
      </c>
      <c r="G25" s="3">
        <v>450</v>
      </c>
    </row>
    <row r="26" spans="1:7" x14ac:dyDescent="0.2">
      <c r="A26" t="s">
        <v>43</v>
      </c>
      <c r="B26" t="s">
        <v>6</v>
      </c>
      <c r="C26" t="s">
        <v>32</v>
      </c>
      <c r="F26" s="3">
        <v>250</v>
      </c>
      <c r="G26" s="3">
        <v>450</v>
      </c>
    </row>
    <row r="27" spans="1:7" x14ac:dyDescent="0.2">
      <c r="A27" t="s">
        <v>37</v>
      </c>
      <c r="B27" t="s">
        <v>0</v>
      </c>
      <c r="C27" t="s">
        <v>32</v>
      </c>
      <c r="F27" s="3">
        <v>250</v>
      </c>
      <c r="G27" s="3">
        <v>450</v>
      </c>
    </row>
    <row r="28" spans="1:7" x14ac:dyDescent="0.2">
      <c r="A28" t="s">
        <v>52</v>
      </c>
      <c r="B28" t="s">
        <v>15</v>
      </c>
      <c r="C28" t="s">
        <v>32</v>
      </c>
      <c r="F28" s="3">
        <v>250</v>
      </c>
      <c r="G28" s="3">
        <v>450</v>
      </c>
    </row>
    <row r="29" spans="1:7" x14ac:dyDescent="0.2">
      <c r="A29" t="s">
        <v>64</v>
      </c>
      <c r="B29" t="s">
        <v>28</v>
      </c>
      <c r="C29" t="s">
        <v>33</v>
      </c>
      <c r="F29" s="3">
        <v>250</v>
      </c>
      <c r="G29" s="3">
        <v>450</v>
      </c>
    </row>
    <row r="30" spans="1:7" x14ac:dyDescent="0.2">
      <c r="A30" t="s">
        <v>64</v>
      </c>
      <c r="B30" t="s">
        <v>29</v>
      </c>
      <c r="C30" t="s">
        <v>33</v>
      </c>
      <c r="F30" s="3">
        <v>250</v>
      </c>
      <c r="G30" s="3">
        <v>450</v>
      </c>
    </row>
    <row r="31" spans="1:7" x14ac:dyDescent="0.2">
      <c r="A31" t="s">
        <v>65</v>
      </c>
      <c r="B31" t="s">
        <v>30</v>
      </c>
      <c r="C31" t="s">
        <v>33</v>
      </c>
      <c r="F31" s="3">
        <v>250</v>
      </c>
      <c r="G31" s="3">
        <v>450</v>
      </c>
    </row>
    <row r="32" spans="1:7" x14ac:dyDescent="0.2">
      <c r="A32" t="s">
        <v>48</v>
      </c>
      <c r="B32" t="s">
        <v>11</v>
      </c>
      <c r="C32" t="s">
        <v>32</v>
      </c>
      <c r="D32" s="9" t="s">
        <v>125</v>
      </c>
      <c r="F32" s="3">
        <v>250</v>
      </c>
      <c r="G32" s="3">
        <v>450</v>
      </c>
    </row>
    <row r="33" spans="1:10" x14ac:dyDescent="0.2">
      <c r="A33" t="s">
        <v>53</v>
      </c>
      <c r="B33" t="s">
        <v>16</v>
      </c>
      <c r="C33" t="s">
        <v>32</v>
      </c>
      <c r="F33" s="3">
        <v>250</v>
      </c>
      <c r="G33" s="3">
        <v>450</v>
      </c>
    </row>
    <row r="34" spans="1:10" x14ac:dyDescent="0.2">
      <c r="A34" t="s">
        <v>66</v>
      </c>
      <c r="B34" t="s">
        <v>31</v>
      </c>
      <c r="C34" t="s">
        <v>33</v>
      </c>
      <c r="F34" s="3">
        <v>250</v>
      </c>
      <c r="G34" s="3">
        <v>450</v>
      </c>
    </row>
    <row r="35" spans="1:10" x14ac:dyDescent="0.2">
      <c r="A35" t="s">
        <v>164</v>
      </c>
      <c r="B35" t="s">
        <v>171</v>
      </c>
      <c r="C35" t="s">
        <v>33</v>
      </c>
      <c r="F35" s="3">
        <v>0</v>
      </c>
      <c r="G35" s="3">
        <v>1000</v>
      </c>
      <c r="J35" t="s">
        <v>150</v>
      </c>
    </row>
    <row r="37" spans="1:10" s="1" customFormat="1" x14ac:dyDescent="0.2">
      <c r="A37" s="1" t="s">
        <v>147</v>
      </c>
      <c r="D37" s="6"/>
      <c r="F37" s="2">
        <f>SUM(F3:F36)</f>
        <v>8750</v>
      </c>
      <c r="G37" s="2">
        <f>SUM(G3:G36)</f>
        <v>14950</v>
      </c>
    </row>
    <row r="39" spans="1:10" x14ac:dyDescent="0.2">
      <c r="A39" t="s">
        <v>72</v>
      </c>
      <c r="F39">
        <f>COUNT(F3:F35)</f>
        <v>33</v>
      </c>
      <c r="G39">
        <f>COUNT(G3:G35)</f>
        <v>33</v>
      </c>
    </row>
    <row r="40" spans="1:10" x14ac:dyDescent="0.2">
      <c r="A40" t="s">
        <v>71</v>
      </c>
      <c r="F40">
        <f>COUNTBLANK(F3:F35)</f>
        <v>0</v>
      </c>
      <c r="G40">
        <f>COUNTBLANK(G3:G35)</f>
        <v>0</v>
      </c>
    </row>
    <row r="42" spans="1:10" x14ac:dyDescent="0.2">
      <c r="A42" s="1" t="s">
        <v>70</v>
      </c>
      <c r="F42" s="2">
        <f>F37+G37</f>
        <v>23700</v>
      </c>
    </row>
  </sheetData>
  <hyperlinks>
    <hyperlink ref="D3" r:id="rId1" xr:uid="{D15AE8F8-B765-8241-AF62-9415EC504A82}"/>
    <hyperlink ref="D4" r:id="rId2" xr:uid="{9436BEE2-18B2-AD45-B50D-1BF743FA655D}"/>
    <hyperlink ref="D5" r:id="rId3" xr:uid="{3829D5DD-3AB3-274A-8CD0-FA409568E4B9}"/>
    <hyperlink ref="D14" r:id="rId4" xr:uid="{F8E3CAFC-6E42-4147-AFDB-32A8872617DD}"/>
    <hyperlink ref="D22" r:id="rId5" xr:uid="{89438009-14FD-254E-B497-04FEBDC86F6D}"/>
    <hyperlink ref="D32" r:id="rId6" xr:uid="{DFFE0D3A-F710-F842-9F61-7F7D1B654FFF}"/>
    <hyperlink ref="D12" r:id="rId7" xr:uid="{AA93C208-BF5A-554B-8720-487EB6CA0FE9}"/>
    <hyperlink ref="D25" r:id="rId8" xr:uid="{49F068CE-B8C9-7648-B096-176B6602ED91}"/>
  </hyperlinks>
  <pageMargins left="0.7" right="0.7" top="0.78740157499999996" bottom="0.78740157499999996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EA6-1848-2C4A-8258-997BC9EFCA8E}">
  <sheetPr codeName="Tabelle3"/>
  <dimension ref="A1:E8"/>
  <sheetViews>
    <sheetView workbookViewId="0">
      <selection activeCell="E1" sqref="E1"/>
    </sheetView>
  </sheetViews>
  <sheetFormatPr baseColWidth="10" defaultRowHeight="16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37.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45708</v>
      </c>
      <c r="B3" s="3">
        <v>3000</v>
      </c>
      <c r="D3" t="s">
        <v>77</v>
      </c>
      <c r="E3" t="s">
        <v>78</v>
      </c>
    </row>
    <row r="4" spans="1:5" x14ac:dyDescent="0.2">
      <c r="A4" s="5">
        <v>45709</v>
      </c>
      <c r="B4" s="3">
        <v>-3000</v>
      </c>
      <c r="C4" t="s">
        <v>79</v>
      </c>
      <c r="E4" t="s">
        <v>80</v>
      </c>
    </row>
    <row r="5" spans="1:5" x14ac:dyDescent="0.2">
      <c r="A5" s="5">
        <v>45719</v>
      </c>
      <c r="B5" s="3">
        <v>700</v>
      </c>
      <c r="D5" t="s">
        <v>77</v>
      </c>
      <c r="E5" t="s">
        <v>81</v>
      </c>
    </row>
    <row r="6" spans="1:5" x14ac:dyDescent="0.2">
      <c r="A6" s="5">
        <v>45722</v>
      </c>
      <c r="B6" s="3">
        <v>300</v>
      </c>
      <c r="D6" t="s">
        <v>79</v>
      </c>
      <c r="E6" t="s">
        <v>82</v>
      </c>
    </row>
    <row r="8" spans="1:5" s="1" customFormat="1" x14ac:dyDescent="0.2">
      <c r="A8" s="4" t="s">
        <v>70</v>
      </c>
      <c r="B8" s="2">
        <f>SUM(B3:B7)</f>
        <v>1000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AC78-99DD-384D-AB00-0608E6CAB218}">
  <sheetPr codeName="Tabelle4"/>
  <dimension ref="A1:E25"/>
  <sheetViews>
    <sheetView zoomScaleNormal="100" workbookViewId="0">
      <selection activeCell="E1" sqref="E1"/>
    </sheetView>
  </sheetViews>
  <sheetFormatPr baseColWidth="10" defaultRowHeight="16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45713</v>
      </c>
      <c r="B3" s="3">
        <v>228.8</v>
      </c>
      <c r="D3" t="s">
        <v>83</v>
      </c>
      <c r="E3" t="s">
        <v>84</v>
      </c>
    </row>
    <row r="4" spans="1:5" x14ac:dyDescent="0.2">
      <c r="A4" s="5">
        <v>45748</v>
      </c>
      <c r="B4" s="3">
        <v>145.1</v>
      </c>
      <c r="D4" t="s">
        <v>93</v>
      </c>
      <c r="E4" t="s">
        <v>94</v>
      </c>
    </row>
    <row r="5" spans="1:5" x14ac:dyDescent="0.2">
      <c r="A5" s="5">
        <v>45756</v>
      </c>
      <c r="B5" s="3">
        <v>260</v>
      </c>
      <c r="D5" t="s">
        <v>95</v>
      </c>
      <c r="E5" t="s">
        <v>96</v>
      </c>
    </row>
    <row r="6" spans="1:5" x14ac:dyDescent="0.2">
      <c r="A6" s="5">
        <v>45756</v>
      </c>
      <c r="B6" s="3">
        <v>70</v>
      </c>
      <c r="D6" t="s">
        <v>95</v>
      </c>
      <c r="E6" t="s">
        <v>97</v>
      </c>
    </row>
    <row r="7" spans="1:5" x14ac:dyDescent="0.2">
      <c r="A7" s="5">
        <v>45761</v>
      </c>
      <c r="B7" s="3">
        <v>84</v>
      </c>
      <c r="D7" t="s">
        <v>95</v>
      </c>
      <c r="E7" t="s">
        <v>98</v>
      </c>
    </row>
    <row r="8" spans="1:5" x14ac:dyDescent="0.2">
      <c r="A8" s="5">
        <v>45771</v>
      </c>
      <c r="B8" s="3">
        <v>430</v>
      </c>
      <c r="D8" t="s">
        <v>95</v>
      </c>
      <c r="E8" t="s">
        <v>99</v>
      </c>
    </row>
    <row r="9" spans="1:5" x14ac:dyDescent="0.2">
      <c r="A9" s="5">
        <v>45775</v>
      </c>
      <c r="B9" s="3">
        <v>188</v>
      </c>
      <c r="D9" t="s">
        <v>95</v>
      </c>
      <c r="E9" t="s">
        <v>100</v>
      </c>
    </row>
    <row r="10" spans="1:5" x14ac:dyDescent="0.2">
      <c r="A10" s="5">
        <v>45776</v>
      </c>
      <c r="B10" s="3">
        <v>311</v>
      </c>
      <c r="D10" t="s">
        <v>95</v>
      </c>
      <c r="E10" t="s">
        <v>101</v>
      </c>
    </row>
    <row r="11" spans="1:5" x14ac:dyDescent="0.2">
      <c r="A11" s="5">
        <v>45790</v>
      </c>
      <c r="B11" s="3">
        <v>414.25</v>
      </c>
      <c r="D11" t="s">
        <v>83</v>
      </c>
      <c r="E11" t="s">
        <v>106</v>
      </c>
    </row>
    <row r="12" spans="1:5" x14ac:dyDescent="0.2">
      <c r="A12" s="5">
        <v>45800</v>
      </c>
      <c r="B12" s="3">
        <v>581.67999999999995</v>
      </c>
      <c r="D12" t="s">
        <v>83</v>
      </c>
      <c r="E12" t="s">
        <v>112</v>
      </c>
    </row>
    <row r="13" spans="1:5" x14ac:dyDescent="0.2">
      <c r="A13" s="5">
        <v>45804</v>
      </c>
      <c r="B13" s="3">
        <v>398.7</v>
      </c>
      <c r="D13" t="s">
        <v>83</v>
      </c>
      <c r="E13" t="s">
        <v>113</v>
      </c>
    </row>
    <row r="14" spans="1:5" x14ac:dyDescent="0.2">
      <c r="A14" s="5">
        <v>45807</v>
      </c>
      <c r="B14" s="3">
        <v>322.8</v>
      </c>
      <c r="D14" t="s">
        <v>114</v>
      </c>
      <c r="E14" t="s">
        <v>115</v>
      </c>
    </row>
    <row r="15" spans="1:5" x14ac:dyDescent="0.2">
      <c r="A15" s="5">
        <v>45807</v>
      </c>
      <c r="B15" s="3">
        <v>268.5</v>
      </c>
      <c r="D15" t="s">
        <v>114</v>
      </c>
      <c r="E15" t="s">
        <v>116</v>
      </c>
    </row>
    <row r="16" spans="1:5" x14ac:dyDescent="0.2">
      <c r="A16" s="5">
        <v>45818</v>
      </c>
      <c r="B16" s="3">
        <v>287.39999999999998</v>
      </c>
      <c r="D16" t="s">
        <v>95</v>
      </c>
      <c r="E16" t="s">
        <v>136</v>
      </c>
    </row>
    <row r="17" spans="1:5" x14ac:dyDescent="0.2">
      <c r="A17" s="5">
        <v>45832</v>
      </c>
      <c r="B17" s="3">
        <v>166.46</v>
      </c>
      <c r="D17" t="s">
        <v>114</v>
      </c>
      <c r="E17" t="s">
        <v>143</v>
      </c>
    </row>
    <row r="18" spans="1:5" x14ac:dyDescent="0.2">
      <c r="A18" s="5">
        <v>45832</v>
      </c>
      <c r="B18" s="3">
        <v>-72.56</v>
      </c>
      <c r="C18" t="s">
        <v>95</v>
      </c>
      <c r="E18" t="s">
        <v>144</v>
      </c>
    </row>
    <row r="19" spans="1:5" x14ac:dyDescent="0.2">
      <c r="A19" s="5">
        <v>45839</v>
      </c>
      <c r="B19" s="3">
        <v>140</v>
      </c>
      <c r="D19" t="s">
        <v>114</v>
      </c>
      <c r="E19" t="s">
        <v>151</v>
      </c>
    </row>
    <row r="20" spans="1:5" x14ac:dyDescent="0.2">
      <c r="A20" s="5">
        <v>45841</v>
      </c>
      <c r="B20" s="3">
        <v>249.71</v>
      </c>
      <c r="D20" t="s">
        <v>114</v>
      </c>
      <c r="E20" t="s">
        <v>151</v>
      </c>
    </row>
    <row r="21" spans="1:5" x14ac:dyDescent="0.2">
      <c r="A21" s="5">
        <v>45849</v>
      </c>
      <c r="B21" s="3">
        <v>209.4</v>
      </c>
      <c r="D21" t="s">
        <v>95</v>
      </c>
      <c r="E21" t="s">
        <v>156</v>
      </c>
    </row>
    <row r="22" spans="1:5" x14ac:dyDescent="0.2">
      <c r="A22" s="5">
        <v>45849</v>
      </c>
      <c r="B22" s="3">
        <v>86</v>
      </c>
      <c r="D22" t="s">
        <v>95</v>
      </c>
      <c r="E22" t="s">
        <v>157</v>
      </c>
    </row>
    <row r="23" spans="1:5" x14ac:dyDescent="0.2">
      <c r="A23" s="5">
        <v>45894</v>
      </c>
      <c r="B23" s="3">
        <v>450.5</v>
      </c>
      <c r="D23" t="s">
        <v>162</v>
      </c>
      <c r="E23" t="s">
        <v>163</v>
      </c>
    </row>
    <row r="25" spans="1:5" s="1" customFormat="1" x14ac:dyDescent="0.2">
      <c r="A25" s="4" t="s">
        <v>70</v>
      </c>
      <c r="B25" s="2">
        <f>SUM(B3:B24)</f>
        <v>5219.7399999999989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D52C-539B-1141-9112-6F94785751B3}">
  <sheetPr codeName="Tabelle5"/>
  <dimension ref="A1:E9"/>
  <sheetViews>
    <sheetView zoomScaleNormal="100" workbookViewId="0">
      <selection activeCell="E1" sqref="E1"/>
    </sheetView>
  </sheetViews>
  <sheetFormatPr baseColWidth="10" defaultRowHeight="16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51.83203125" customWidth="1"/>
  </cols>
  <sheetData>
    <row r="1" spans="1:5" s="1" customForma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x14ac:dyDescent="0.2">
      <c r="A3" s="5">
        <v>45828</v>
      </c>
      <c r="B3" s="3">
        <v>1965</v>
      </c>
      <c r="D3" t="s">
        <v>139</v>
      </c>
      <c r="E3" t="s">
        <v>137</v>
      </c>
    </row>
    <row r="4" spans="1:5" x14ac:dyDescent="0.2">
      <c r="A4" s="5">
        <v>45831</v>
      </c>
      <c r="B4" s="3">
        <v>280.55</v>
      </c>
      <c r="D4" t="s">
        <v>140</v>
      </c>
      <c r="E4" t="s">
        <v>138</v>
      </c>
    </row>
    <row r="5" spans="1:5" x14ac:dyDescent="0.2">
      <c r="A5" s="5">
        <v>45832</v>
      </c>
      <c r="B5" s="3">
        <v>-528.15</v>
      </c>
      <c r="C5" t="s">
        <v>141</v>
      </c>
      <c r="E5" t="s">
        <v>142</v>
      </c>
    </row>
    <row r="6" spans="1:5" x14ac:dyDescent="0.2">
      <c r="A6" s="5">
        <v>45832</v>
      </c>
      <c r="B6" s="3">
        <v>146</v>
      </c>
      <c r="D6" t="s">
        <v>114</v>
      </c>
      <c r="E6" t="s">
        <v>145</v>
      </c>
    </row>
    <row r="7" spans="1:5" x14ac:dyDescent="0.2">
      <c r="A7" s="5">
        <v>45834</v>
      </c>
      <c r="B7" s="3">
        <v>1009</v>
      </c>
      <c r="C7" t="s">
        <v>148</v>
      </c>
      <c r="D7" t="s">
        <v>148</v>
      </c>
      <c r="E7" t="s">
        <v>149</v>
      </c>
    </row>
    <row r="9" spans="1:5" s="1" customFormat="1" x14ac:dyDescent="0.2">
      <c r="A9" s="4" t="s">
        <v>70</v>
      </c>
      <c r="B9" s="2">
        <f>SUM(B3:B8)</f>
        <v>2872.4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DCCF-E5E5-BB4A-9C02-E5CCD3398873}">
  <sheetPr codeName="Tabelle6"/>
  <dimension ref="A1:E11"/>
  <sheetViews>
    <sheetView zoomScaleNormal="100" workbookViewId="0">
      <selection activeCell="E12" sqref="E12"/>
    </sheetView>
  </sheetViews>
  <sheetFormatPr baseColWidth="10" defaultRowHeight="14" customHeight="1" x14ac:dyDescent="0.2"/>
  <cols>
    <col min="1" max="1" width="10.83203125" style="5"/>
    <col min="2" max="2" width="10.83203125" style="3"/>
    <col min="3" max="3" width="24.5" customWidth="1"/>
    <col min="4" max="4" width="24.33203125" customWidth="1"/>
    <col min="5" max="5" width="40.83203125" customWidth="1"/>
  </cols>
  <sheetData>
    <row r="1" spans="1:5" s="1" customFormat="1" ht="14" customHeight="1" x14ac:dyDescent="0.2">
      <c r="A1" s="4" t="s">
        <v>73</v>
      </c>
      <c r="B1" s="2" t="s">
        <v>74</v>
      </c>
      <c r="C1" s="1" t="s">
        <v>75</v>
      </c>
      <c r="D1" s="1" t="s">
        <v>76</v>
      </c>
      <c r="E1" s="1" t="s">
        <v>204</v>
      </c>
    </row>
    <row r="3" spans="1:5" ht="14" customHeight="1" x14ac:dyDescent="0.2">
      <c r="A3" s="5">
        <v>45716</v>
      </c>
      <c r="B3" s="3">
        <v>90</v>
      </c>
      <c r="D3" t="s">
        <v>85</v>
      </c>
      <c r="E3" t="s">
        <v>86</v>
      </c>
    </row>
    <row r="4" spans="1:5" ht="14" customHeight="1" x14ac:dyDescent="0.2">
      <c r="A4" s="5">
        <v>45846</v>
      </c>
      <c r="B4" s="3">
        <v>20</v>
      </c>
      <c r="D4" t="s">
        <v>154</v>
      </c>
      <c r="E4" t="s">
        <v>155</v>
      </c>
    </row>
    <row r="5" spans="1:5" ht="14" customHeight="1" x14ac:dyDescent="0.2">
      <c r="A5" s="5">
        <v>45884</v>
      </c>
      <c r="B5" s="3">
        <v>330</v>
      </c>
      <c r="D5" t="s">
        <v>158</v>
      </c>
      <c r="E5" t="s">
        <v>159</v>
      </c>
    </row>
    <row r="6" spans="1:5" ht="14" customHeight="1" x14ac:dyDescent="0.2">
      <c r="A6" s="5">
        <v>45891</v>
      </c>
      <c r="B6" s="3">
        <v>3996</v>
      </c>
      <c r="D6" t="s">
        <v>160</v>
      </c>
      <c r="E6" t="s">
        <v>161</v>
      </c>
    </row>
    <row r="7" spans="1:5" ht="14" customHeight="1" x14ac:dyDescent="0.2">
      <c r="A7" s="5">
        <v>45895</v>
      </c>
      <c r="B7" s="3">
        <v>250</v>
      </c>
      <c r="D7" t="s">
        <v>253</v>
      </c>
      <c r="E7" t="s">
        <v>161</v>
      </c>
    </row>
    <row r="8" spans="1:5" ht="14" customHeight="1" x14ac:dyDescent="0.2">
      <c r="A8" s="5">
        <v>45930</v>
      </c>
      <c r="B8" s="3">
        <v>91.24</v>
      </c>
      <c r="D8" t="s">
        <v>83</v>
      </c>
      <c r="E8" t="s">
        <v>214</v>
      </c>
    </row>
    <row r="9" spans="1:5" ht="14" customHeight="1" x14ac:dyDescent="0.2">
      <c r="A9" s="5">
        <v>45999</v>
      </c>
      <c r="B9" s="3">
        <v>-70.08</v>
      </c>
      <c r="D9" t="s">
        <v>160</v>
      </c>
      <c r="E9" t="s">
        <v>254</v>
      </c>
    </row>
    <row r="11" spans="1:5" s="1" customFormat="1" ht="14" customHeight="1" x14ac:dyDescent="0.2">
      <c r="A11" s="4" t="s">
        <v>70</v>
      </c>
      <c r="B11" s="2">
        <f>SUM(B3:B10)</f>
        <v>4707.16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Übersicht</vt:lpstr>
      <vt:lpstr>Barabhebung</vt:lpstr>
      <vt:lpstr>Unterkunft</vt:lpstr>
      <vt:lpstr>Diverses</vt:lpstr>
      <vt:lpstr>SuS Beiträge</vt:lpstr>
      <vt:lpstr>Penja</vt:lpstr>
      <vt:lpstr>Waffelaktionen</vt:lpstr>
      <vt:lpstr>Sattelfest</vt:lpstr>
      <vt:lpstr>Spenden</vt:lpstr>
      <vt:lpstr>Paypal</vt:lpstr>
      <vt:lpstr>Auslagen</vt:lpstr>
      <vt:lpstr>Gastronomie</vt:lpstr>
      <vt:lpstr>Rückfahrt</vt:lpstr>
      <vt:lpstr>Ausrüstung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Koppe</dc:creator>
  <cp:lastModifiedBy>Christoph Koppe</cp:lastModifiedBy>
  <cp:lastPrinted>2025-06-25T13:50:12Z</cp:lastPrinted>
  <dcterms:created xsi:type="dcterms:W3CDTF">2025-03-23T11:45:30Z</dcterms:created>
  <dcterms:modified xsi:type="dcterms:W3CDTF">2025-12-08T19:52:21Z</dcterms:modified>
</cp:coreProperties>
</file>